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G036200045\Downloads\"/>
    </mc:Choice>
  </mc:AlternateContent>
  <workbookProtection lockStructure="1"/>
  <bookViews>
    <workbookView xWindow="0" yWindow="0" windowWidth="16005" windowHeight="12945" tabRatio="797"/>
  </bookViews>
  <sheets>
    <sheet name="内訳書(表)" sheetId="1" r:id="rId1"/>
    <sheet name="内訳書(裏)" sheetId="2" r:id="rId2"/>
    <sheet name="減価償却費" sheetId="3" r:id="rId3"/>
    <sheet name="減価償却計算シート" sheetId="6" state="hidden" r:id="rId4"/>
    <sheet name="JAシステムA表" sheetId="9" r:id="rId5"/>
    <sheet name="JAシステムB表" sheetId="10" r:id="rId6"/>
    <sheet name="JAシステムC表" sheetId="11" r:id="rId7"/>
    <sheet name="集計あん分表" sheetId="12" r:id="rId8"/>
    <sheet name="経費追加シート" sheetId="8" r:id="rId9"/>
    <sheet name="耐用年数表" sheetId="7" state="hidden" r:id="rId10"/>
  </sheets>
  <definedNames>
    <definedName name="_xlnm.Print_Area" localSheetId="4">JAシステムA表!$A$1:$U$38</definedName>
    <definedName name="_xlnm.Print_Area" localSheetId="5">JAシステムB表!$A$1:$M$43</definedName>
    <definedName name="_xlnm.Print_Area" localSheetId="6">JAシステムC表!$B$1:$L$44</definedName>
    <definedName name="_xlnm.Print_Area" localSheetId="8">経費追加シート!$D:$BJ</definedName>
    <definedName name="_xlnm.Print_Area" localSheetId="3">減価償却計算シート!$A$1:$AT$35</definedName>
    <definedName name="_xlnm.Print_Area" localSheetId="2">減価償却費!$C$1:$W$37</definedName>
    <definedName name="_xlnm.Print_Area" localSheetId="7">集計あん分表!$A$1:$H$59</definedName>
    <definedName name="_xlnm.Print_Area" localSheetId="9">耐用年数表!$A$1:$M$98</definedName>
    <definedName name="_xlnm.Print_Area" localSheetId="0">'内訳書(表)'!$A$1:$AR$43</definedName>
    <definedName name="_xlnm.Print_Area" localSheetId="1">'内訳書(裏)'!$B$3:$BI$43</definedName>
    <definedName name="_xlnm.Print_Titles" localSheetId="8">経費追加シート!$1:$2</definedName>
    <definedName name="経費入力セル">経費追加シート!$D$4:$BH$65536,経費追加シート!$BK$3:$BN$65536</definedName>
    <definedName name="資産種類">耐用年数表!$AA$3:$AA$22</definedName>
    <definedName name="資産名称">耐用年数表!$S$3:$S$43</definedName>
  </definedNames>
  <calcPr calcId="162913"/>
</workbook>
</file>

<file path=xl/calcChain.xml><?xml version="1.0" encoding="utf-8"?>
<calcChain xmlns="http://schemas.openxmlformats.org/spreadsheetml/2006/main">
  <c r="H16" i="6" l="1"/>
  <c r="E2" i="11" l="1"/>
  <c r="E1" i="10"/>
  <c r="I2" i="9"/>
  <c r="D3" i="6"/>
  <c r="D6" i="6" l="1"/>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AE41" i="1" l="1"/>
  <c r="O35" i="6" l="1"/>
  <c r="DI154" i="6"/>
  <c r="AP32" i="6"/>
  <c r="S32" i="6" s="1"/>
  <c r="O31" i="6"/>
  <c r="O30" i="6"/>
  <c r="AR29" i="6"/>
  <c r="AV148" i="6"/>
  <c r="F28" i="6"/>
  <c r="AT28" i="6" s="1"/>
  <c r="F27" i="6"/>
  <c r="AS27" i="6" s="1"/>
  <c r="O26" i="6"/>
  <c r="F26" i="6"/>
  <c r="AT26" i="6" s="1"/>
  <c r="AC24" i="6"/>
  <c r="AD24" i="6" s="1"/>
  <c r="G23" i="6"/>
  <c r="AH23" i="6" s="1"/>
  <c r="AI23" i="6" s="1"/>
  <c r="O22" i="6"/>
  <c r="DD140" i="6"/>
  <c r="AY139" i="6"/>
  <c r="F19" i="6"/>
  <c r="AT19" i="6" s="1"/>
  <c r="F18" i="6"/>
  <c r="AT18" i="6" s="1"/>
  <c r="AY137" i="6"/>
  <c r="F17" i="6"/>
  <c r="AT17" i="6" s="1"/>
  <c r="F16" i="6"/>
  <c r="AT16" i="6" s="1"/>
  <c r="F15" i="6"/>
  <c r="AT15" i="6" s="1"/>
  <c r="F14" i="6"/>
  <c r="AT14" i="6" s="1"/>
  <c r="BC133" i="6"/>
  <c r="F13" i="6"/>
  <c r="AT13" i="6" s="1"/>
  <c r="F12" i="6"/>
  <c r="AT12" i="6" s="1"/>
  <c r="AZ131" i="6"/>
  <c r="F11" i="6"/>
  <c r="AT11" i="6" s="1"/>
  <c r="O10" i="6"/>
  <c r="F10" i="6"/>
  <c r="AT10" i="6" s="1"/>
  <c r="AX129" i="6"/>
  <c r="F9" i="6"/>
  <c r="AT9" i="6" s="1"/>
  <c r="F8" i="6"/>
  <c r="AT8" i="6" s="1"/>
  <c r="F7" i="6"/>
  <c r="AT7" i="6" s="1"/>
  <c r="F6" i="6"/>
  <c r="AT6" i="6" s="1"/>
  <c r="H35" i="6"/>
  <c r="AN35" i="6" s="1"/>
  <c r="H34" i="6"/>
  <c r="P34" i="6" s="1"/>
  <c r="Q34" i="3" s="1"/>
  <c r="O34" i="3" s="1"/>
  <c r="H33" i="6"/>
  <c r="AO33" i="6" s="1"/>
  <c r="H32" i="6"/>
  <c r="L32" i="6" s="1"/>
  <c r="H31" i="6"/>
  <c r="P31" i="6" s="1"/>
  <c r="Q31" i="3" s="1"/>
  <c r="O31" i="3" s="1"/>
  <c r="H30" i="6"/>
  <c r="R30" i="6" s="1"/>
  <c r="S30" i="3" s="1"/>
  <c r="H29" i="6"/>
  <c r="AO29" i="6" s="1"/>
  <c r="H28" i="6"/>
  <c r="Q28" i="6" s="1"/>
  <c r="C28" i="6"/>
  <c r="S45" i="7"/>
  <c r="S46" i="7"/>
  <c r="S44" i="7"/>
  <c r="S47" i="7"/>
  <c r="S48" i="7"/>
  <c r="S49" i="7"/>
  <c r="S50" i="7"/>
  <c r="S51" i="7"/>
  <c r="S52" i="7"/>
  <c r="S53" i="7"/>
  <c r="W46" i="7"/>
  <c r="U28" i="6"/>
  <c r="V28" i="6" s="1"/>
  <c r="AU148" i="6" s="1"/>
  <c r="AW148" i="6"/>
  <c r="AZ148" i="6"/>
  <c r="BB148" i="6"/>
  <c r="BD148" i="6"/>
  <c r="BH148" i="6"/>
  <c r="BI148" i="6"/>
  <c r="BJ148" i="6"/>
  <c r="BN148" i="6"/>
  <c r="BP148" i="6"/>
  <c r="BR148" i="6"/>
  <c r="BU148" i="6"/>
  <c r="BX148" i="6"/>
  <c r="BY148" i="6"/>
  <c r="CC148" i="6"/>
  <c r="CD148" i="6"/>
  <c r="CF148" i="6"/>
  <c r="CJ148" i="6"/>
  <c r="CK148" i="6"/>
  <c r="CN148" i="6"/>
  <c r="CP148" i="6"/>
  <c r="CS148" i="6"/>
  <c r="CT148" i="6"/>
  <c r="CW148" i="6"/>
  <c r="AC28" i="6"/>
  <c r="AD28" i="6" s="1"/>
  <c r="CY148" i="6"/>
  <c r="DC148" i="6"/>
  <c r="DD148" i="6"/>
  <c r="DG148" i="6"/>
  <c r="DJ148" i="6"/>
  <c r="AG28" i="6"/>
  <c r="H27" i="6"/>
  <c r="I27" i="6" s="1"/>
  <c r="C27" i="6"/>
  <c r="H26" i="6"/>
  <c r="R26" i="6" s="1"/>
  <c r="S26" i="3" s="1"/>
  <c r="C26" i="6"/>
  <c r="W44" i="7"/>
  <c r="U26" i="6"/>
  <c r="V26" i="6" s="1"/>
  <c r="AU146" i="6" s="1"/>
  <c r="AC26" i="6"/>
  <c r="AD26" i="6" s="1"/>
  <c r="Y44" i="7"/>
  <c r="AX146" i="6"/>
  <c r="BA146" i="6"/>
  <c r="BB146" i="6"/>
  <c r="BF146" i="6"/>
  <c r="BH146" i="6"/>
  <c r="BI146" i="6"/>
  <c r="BM146" i="6"/>
  <c r="BN146" i="6"/>
  <c r="BQ146" i="6"/>
  <c r="BT146" i="6"/>
  <c r="BV146" i="6"/>
  <c r="BX146" i="6"/>
  <c r="H25" i="6"/>
  <c r="AO25" i="6" s="1"/>
  <c r="H24" i="6"/>
  <c r="P24" i="6" s="1"/>
  <c r="Q24" i="3" s="1"/>
  <c r="O24" i="3" s="1"/>
  <c r="H23" i="6"/>
  <c r="P23" i="6" s="1"/>
  <c r="Q23" i="3" s="1"/>
  <c r="O23" i="3" s="1"/>
  <c r="H22" i="6"/>
  <c r="P22" i="6" s="1"/>
  <c r="Q22" i="3" s="1"/>
  <c r="O22" i="3" s="1"/>
  <c r="H21" i="6"/>
  <c r="AN21" i="6" s="1"/>
  <c r="H20" i="6"/>
  <c r="L20" i="6" s="1"/>
  <c r="H19" i="6"/>
  <c r="AM19" i="6" s="1"/>
  <c r="C19" i="6"/>
  <c r="G19" i="6"/>
  <c r="AH19" i="6" s="1"/>
  <c r="AI19" i="6" s="1"/>
  <c r="AV139" i="6"/>
  <c r="AW139" i="6"/>
  <c r="BA139" i="6"/>
  <c r="BC139" i="6"/>
  <c r="BD139" i="6"/>
  <c r="BH139" i="6"/>
  <c r="BI139" i="6"/>
  <c r="BL139" i="6"/>
  <c r="BO139" i="6"/>
  <c r="BQ139" i="6"/>
  <c r="BS139" i="6"/>
  <c r="BW139" i="6"/>
  <c r="BX139" i="6"/>
  <c r="BY139" i="6"/>
  <c r="CC139" i="6"/>
  <c r="CE139" i="6"/>
  <c r="CG139" i="6"/>
  <c r="CJ139" i="6"/>
  <c r="CM139" i="6"/>
  <c r="CN139" i="6"/>
  <c r="CR139" i="6"/>
  <c r="CS139" i="6"/>
  <c r="CU139" i="6"/>
  <c r="CY139" i="6"/>
  <c r="CZ139" i="6"/>
  <c r="DC139" i="6"/>
  <c r="DE139" i="6"/>
  <c r="DH139" i="6"/>
  <c r="DI139" i="6"/>
  <c r="H18" i="6"/>
  <c r="I18" i="6" s="1"/>
  <c r="CT98" i="6" s="1"/>
  <c r="C18" i="6"/>
  <c r="T8" i="7"/>
  <c r="AZ138" i="6"/>
  <c r="U8" i="7"/>
  <c r="H17" i="6"/>
  <c r="Q17" i="6" s="1"/>
  <c r="C17" i="6"/>
  <c r="G17" i="6"/>
  <c r="AH17" i="6" s="1"/>
  <c r="AI17" i="6" s="1"/>
  <c r="AC17" i="6"/>
  <c r="AD17" i="6" s="1"/>
  <c r="AW137" i="6"/>
  <c r="BA137" i="6"/>
  <c r="BB137" i="6"/>
  <c r="BE137" i="6"/>
  <c r="BG137" i="6"/>
  <c r="BJ137" i="6"/>
  <c r="BK137" i="6"/>
  <c r="BO137" i="6"/>
  <c r="BQ137" i="6"/>
  <c r="BR137" i="6"/>
  <c r="BV137" i="6"/>
  <c r="BW137" i="6"/>
  <c r="BZ137" i="6"/>
  <c r="CC137" i="6"/>
  <c r="CE137" i="6"/>
  <c r="CG137" i="6"/>
  <c r="CK137" i="6"/>
  <c r="CL137" i="6"/>
  <c r="CM137" i="6"/>
  <c r="CQ137" i="6"/>
  <c r="CS137" i="6"/>
  <c r="CU137" i="6"/>
  <c r="CX137" i="6"/>
  <c r="DA137" i="6"/>
  <c r="DB137" i="6"/>
  <c r="DF137" i="6"/>
  <c r="DG137" i="6"/>
  <c r="DI137" i="6"/>
  <c r="C16" i="6"/>
  <c r="U25" i="7"/>
  <c r="H15" i="6"/>
  <c r="Q15" i="6" s="1"/>
  <c r="C15" i="6"/>
  <c r="U15" i="6"/>
  <c r="AW135" i="6"/>
  <c r="BA135" i="6"/>
  <c r="H14" i="6"/>
  <c r="I14" i="6" s="1"/>
  <c r="CT94" i="6" s="1"/>
  <c r="C14" i="6"/>
  <c r="AZ134" i="6"/>
  <c r="BJ134" i="6"/>
  <c r="BO134" i="6"/>
  <c r="BW134" i="6"/>
  <c r="CE134" i="6"/>
  <c r="CM134" i="6"/>
  <c r="DB134" i="6"/>
  <c r="DJ134" i="6"/>
  <c r="H13" i="6"/>
  <c r="AM13" i="6" s="1"/>
  <c r="C13" i="6"/>
  <c r="G13" i="6"/>
  <c r="AH13" i="6" s="1"/>
  <c r="AI13" i="6" s="1"/>
  <c r="AX133" i="6"/>
  <c r="BA133" i="6"/>
  <c r="BF133" i="6"/>
  <c r="BI133" i="6"/>
  <c r="BK133" i="6"/>
  <c r="BQ133" i="6"/>
  <c r="BS133" i="6"/>
  <c r="BV133" i="6"/>
  <c r="H12" i="6"/>
  <c r="Q12" i="6" s="1"/>
  <c r="C12" i="6"/>
  <c r="H11" i="6"/>
  <c r="R11" i="6" s="1"/>
  <c r="S11" i="3" s="1"/>
  <c r="C11" i="6"/>
  <c r="AC11" i="6"/>
  <c r="AD11" i="6" s="1"/>
  <c r="AW131" i="6"/>
  <c r="BC131" i="6"/>
  <c r="BE131" i="6"/>
  <c r="BH131" i="6"/>
  <c r="BM131" i="6"/>
  <c r="BP131" i="6"/>
  <c r="BS131" i="6"/>
  <c r="BX131" i="6"/>
  <c r="CA131" i="6"/>
  <c r="CC131" i="6"/>
  <c r="CI131" i="6"/>
  <c r="CK131" i="6"/>
  <c r="CN131" i="6"/>
  <c r="CS131" i="6"/>
  <c r="CV131" i="6"/>
  <c r="CY131" i="6"/>
  <c r="DD131" i="6"/>
  <c r="DG131" i="6"/>
  <c r="DI131" i="6"/>
  <c r="H10" i="6"/>
  <c r="AN10" i="6" s="1"/>
  <c r="C10" i="6"/>
  <c r="AY130" i="6"/>
  <c r="BA130" i="6"/>
  <c r="BC130" i="6"/>
  <c r="BG130" i="6"/>
  <c r="BI130" i="6"/>
  <c r="BK130" i="6"/>
  <c r="BO130" i="6"/>
  <c r="BQ130" i="6"/>
  <c r="BS130" i="6"/>
  <c r="BW130" i="6"/>
  <c r="H9" i="6"/>
  <c r="Q9" i="6" s="1"/>
  <c r="C9" i="6"/>
  <c r="AY129" i="6"/>
  <c r="BJ129" i="6"/>
  <c r="BT129" i="6"/>
  <c r="H8" i="6"/>
  <c r="C8" i="6"/>
  <c r="H7" i="6"/>
  <c r="C7" i="6"/>
  <c r="AC7" i="6"/>
  <c r="H6" i="6"/>
  <c r="C6" i="6"/>
  <c r="T5" i="7"/>
  <c r="U5" i="7"/>
  <c r="AR35" i="6"/>
  <c r="AR33" i="6"/>
  <c r="AR31" i="6"/>
  <c r="AR28" i="6"/>
  <c r="BZ146" i="6"/>
  <c r="AR26" i="6"/>
  <c r="AR19" i="6"/>
  <c r="AR17" i="6"/>
  <c r="AR13" i="6"/>
  <c r="AR11" i="6"/>
  <c r="AR10" i="6"/>
  <c r="F35" i="6"/>
  <c r="F34" i="6"/>
  <c r="F33" i="6"/>
  <c r="F32" i="6"/>
  <c r="AT32" i="6" s="1"/>
  <c r="F31" i="6"/>
  <c r="F30" i="6"/>
  <c r="F29" i="6"/>
  <c r="AT27" i="6"/>
  <c r="F25" i="6"/>
  <c r="AT25" i="6" s="1"/>
  <c r="F24" i="6"/>
  <c r="F23" i="6"/>
  <c r="AT23" i="6" s="1"/>
  <c r="F22" i="6"/>
  <c r="F21" i="6"/>
  <c r="AT21" i="6"/>
  <c r="F20" i="6"/>
  <c r="AS19" i="6"/>
  <c r="AS18" i="6"/>
  <c r="AV125" i="6"/>
  <c r="AW125" i="6" s="1"/>
  <c r="AX125" i="6" s="1"/>
  <c r="AY125" i="6" s="1"/>
  <c r="AZ125" i="6" s="1"/>
  <c r="BA125" i="6" s="1"/>
  <c r="BB125" i="6" s="1"/>
  <c r="BC125" i="6" s="1"/>
  <c r="BD125" i="6" s="1"/>
  <c r="BE125" i="6" s="1"/>
  <c r="BF125" i="6" s="1"/>
  <c r="BG125" i="6" s="1"/>
  <c r="BH125" i="6" s="1"/>
  <c r="BI125" i="6" s="1"/>
  <c r="BJ125" i="6" s="1"/>
  <c r="BK125" i="6" s="1"/>
  <c r="BL125" i="6" s="1"/>
  <c r="BM125" i="6" s="1"/>
  <c r="BN125" i="6" s="1"/>
  <c r="BO125" i="6" s="1"/>
  <c r="BP125" i="6" s="1"/>
  <c r="BQ125" i="6" s="1"/>
  <c r="BR125" i="6" s="1"/>
  <c r="BS125" i="6" s="1"/>
  <c r="BT125" i="6" s="1"/>
  <c r="BU125" i="6" s="1"/>
  <c r="BV125" i="6" s="1"/>
  <c r="BW125" i="6" s="1"/>
  <c r="BX125" i="6" s="1"/>
  <c r="BY125" i="6" s="1"/>
  <c r="BZ125" i="6" s="1"/>
  <c r="CA125" i="6" s="1"/>
  <c r="CB125" i="6" s="1"/>
  <c r="CC125" i="6" s="1"/>
  <c r="CD125" i="6" s="1"/>
  <c r="CE125" i="6" s="1"/>
  <c r="CF125" i="6" s="1"/>
  <c r="CG125" i="6" s="1"/>
  <c r="CH125" i="6" s="1"/>
  <c r="CI125" i="6" s="1"/>
  <c r="CJ125" i="6" s="1"/>
  <c r="CK125" i="6" s="1"/>
  <c r="CL125" i="6" s="1"/>
  <c r="CM125" i="6" s="1"/>
  <c r="CN125" i="6" s="1"/>
  <c r="CO125" i="6" s="1"/>
  <c r="CP125" i="6" s="1"/>
  <c r="CQ125" i="6" s="1"/>
  <c r="CR125" i="6" s="1"/>
  <c r="CS125" i="6" s="1"/>
  <c r="CT125" i="6" s="1"/>
  <c r="CU125" i="6" s="1"/>
  <c r="CV125" i="6" s="1"/>
  <c r="CW125" i="6" s="1"/>
  <c r="CX125" i="6" s="1"/>
  <c r="CY125" i="6" s="1"/>
  <c r="CZ125" i="6" s="1"/>
  <c r="DA125" i="6" s="1"/>
  <c r="DB125" i="6" s="1"/>
  <c r="DC125" i="6" s="1"/>
  <c r="DD125" i="6" s="1"/>
  <c r="DE125" i="6" s="1"/>
  <c r="DF125" i="6" s="1"/>
  <c r="DG125" i="6" s="1"/>
  <c r="DH125" i="6" s="1"/>
  <c r="DI125" i="6" s="1"/>
  <c r="DJ125" i="6" s="1"/>
  <c r="DK125" i="6" s="1"/>
  <c r="AV5" i="6"/>
  <c r="AW5" i="6" s="1"/>
  <c r="AX5" i="6" s="1"/>
  <c r="AY5" i="6" s="1"/>
  <c r="AZ5" i="6" s="1"/>
  <c r="BA5" i="6" s="1"/>
  <c r="BB5" i="6" s="1"/>
  <c r="BC5" i="6" s="1"/>
  <c r="BD5" i="6" s="1"/>
  <c r="BE5" i="6" s="1"/>
  <c r="BF5" i="6" s="1"/>
  <c r="BG5" i="6" s="1"/>
  <c r="BH5" i="6" s="1"/>
  <c r="BI5" i="6" s="1"/>
  <c r="BJ5" i="6" s="1"/>
  <c r="BK5" i="6" s="1"/>
  <c r="BL5" i="6" s="1"/>
  <c r="BM5" i="6" s="1"/>
  <c r="BN5" i="6" s="1"/>
  <c r="BO5" i="6" s="1"/>
  <c r="BP5" i="6" s="1"/>
  <c r="BQ5" i="6" s="1"/>
  <c r="BR5" i="6" s="1"/>
  <c r="BS5" i="6" s="1"/>
  <c r="BT5" i="6" s="1"/>
  <c r="BU5" i="6" s="1"/>
  <c r="BV5" i="6" s="1"/>
  <c r="BW5" i="6" s="1"/>
  <c r="BX5" i="6" s="1"/>
  <c r="BY5" i="6" s="1"/>
  <c r="BZ5" i="6" s="1"/>
  <c r="CA5" i="6" s="1"/>
  <c r="CB5" i="6" s="1"/>
  <c r="CC5" i="6" s="1"/>
  <c r="CD5" i="6" s="1"/>
  <c r="CE5" i="6" s="1"/>
  <c r="CF5" i="6" s="1"/>
  <c r="CG5" i="6" s="1"/>
  <c r="CH5" i="6" s="1"/>
  <c r="CI5" i="6" s="1"/>
  <c r="CJ5" i="6" s="1"/>
  <c r="CK5" i="6" s="1"/>
  <c r="CL5" i="6" s="1"/>
  <c r="CM5" i="6" s="1"/>
  <c r="CN5" i="6" s="1"/>
  <c r="CO5" i="6" s="1"/>
  <c r="CP5" i="6" s="1"/>
  <c r="CQ5" i="6" s="1"/>
  <c r="CR5" i="6" s="1"/>
  <c r="CS5" i="6" s="1"/>
  <c r="CT5" i="6" s="1"/>
  <c r="CU5" i="6" s="1"/>
  <c r="CV5" i="6" s="1"/>
  <c r="CW5" i="6" s="1"/>
  <c r="CX5" i="6" s="1"/>
  <c r="CY5" i="6" s="1"/>
  <c r="CZ5" i="6" s="1"/>
  <c r="DA5" i="6" s="1"/>
  <c r="DB5" i="6" s="1"/>
  <c r="DC5" i="6" s="1"/>
  <c r="DD5" i="6" s="1"/>
  <c r="DE5" i="6" s="1"/>
  <c r="DF5" i="6" s="1"/>
  <c r="DG5" i="6" s="1"/>
  <c r="DH5" i="6" s="1"/>
  <c r="DI5" i="6" s="1"/>
  <c r="DJ5" i="6" s="1"/>
  <c r="DK5" i="6" s="1"/>
  <c r="AS16" i="6"/>
  <c r="AS15" i="6"/>
  <c r="AS13" i="6"/>
  <c r="AS12" i="6"/>
  <c r="AS11" i="6"/>
  <c r="AS10" i="6"/>
  <c r="AS8" i="6"/>
  <c r="AS7" i="6"/>
  <c r="U35" i="6"/>
  <c r="V35" i="6" s="1"/>
  <c r="AU155" i="6" s="1"/>
  <c r="U31" i="6"/>
  <c r="V31" i="6" s="1"/>
  <c r="AU151" i="6" s="1"/>
  <c r="U23" i="6"/>
  <c r="V23" i="6" s="1"/>
  <c r="AU143" i="6" s="1"/>
  <c r="AS21" i="6"/>
  <c r="E35" i="6"/>
  <c r="W35" i="6" s="1"/>
  <c r="E34" i="6"/>
  <c r="W34" i="6" s="1"/>
  <c r="E31" i="6"/>
  <c r="W31" i="6" s="1"/>
  <c r="E30" i="6"/>
  <c r="W30" i="6" s="1"/>
  <c r="E21" i="6"/>
  <c r="W21" i="6" s="1"/>
  <c r="G30" i="6"/>
  <c r="AH30" i="6" s="1"/>
  <c r="AI30" i="6" s="1"/>
  <c r="G31" i="6"/>
  <c r="AH31" i="6" s="1"/>
  <c r="AI31" i="6" s="1"/>
  <c r="G34" i="6"/>
  <c r="AH34" i="6" s="1"/>
  <c r="AI34" i="6" s="1"/>
  <c r="G35" i="6"/>
  <c r="AH35" i="6" s="1"/>
  <c r="AI35" i="6" s="1"/>
  <c r="Y46" i="7"/>
  <c r="CA146" i="6"/>
  <c r="CB146" i="6"/>
  <c r="CC146" i="6"/>
  <c r="CD146" i="6"/>
  <c r="CE146" i="6"/>
  <c r="CF146" i="6"/>
  <c r="CG146" i="6"/>
  <c r="CH146" i="6"/>
  <c r="CI146" i="6"/>
  <c r="CJ146" i="6"/>
  <c r="CK146" i="6"/>
  <c r="CL146" i="6"/>
  <c r="CM146" i="6"/>
  <c r="CN146" i="6"/>
  <c r="CO146" i="6"/>
  <c r="CP146" i="6"/>
  <c r="CQ146" i="6"/>
  <c r="CR146" i="6"/>
  <c r="CS146" i="6"/>
  <c r="CT146" i="6"/>
  <c r="CU146" i="6"/>
  <c r="CV146" i="6"/>
  <c r="CW146" i="6"/>
  <c r="CX146" i="6"/>
  <c r="CY146" i="6"/>
  <c r="CZ146" i="6"/>
  <c r="DA146" i="6"/>
  <c r="DB146" i="6"/>
  <c r="DC146" i="6"/>
  <c r="DD146" i="6"/>
  <c r="DE146" i="6"/>
  <c r="DF146" i="6"/>
  <c r="DG146" i="6"/>
  <c r="DH146" i="6"/>
  <c r="DI146" i="6"/>
  <c r="DJ146" i="6"/>
  <c r="DK146" i="6"/>
  <c r="DH133" i="6"/>
  <c r="DI133" i="6"/>
  <c r="DJ133" i="6"/>
  <c r="BY133" i="6"/>
  <c r="BZ133" i="6"/>
  <c r="CA133" i="6"/>
  <c r="CC133" i="6"/>
  <c r="CD133" i="6"/>
  <c r="CE133" i="6"/>
  <c r="CF133" i="6"/>
  <c r="CG133" i="6"/>
  <c r="CH133" i="6"/>
  <c r="CI133" i="6"/>
  <c r="CJ133" i="6"/>
  <c r="CK133" i="6"/>
  <c r="CL133" i="6"/>
  <c r="CM133" i="6"/>
  <c r="CN133" i="6"/>
  <c r="CO133" i="6"/>
  <c r="CP133" i="6"/>
  <c r="CQ133" i="6"/>
  <c r="CR133" i="6"/>
  <c r="CS133" i="6"/>
  <c r="CT133" i="6"/>
  <c r="CU133" i="6"/>
  <c r="CV133" i="6"/>
  <c r="CW133" i="6"/>
  <c r="CX133" i="6"/>
  <c r="CY133" i="6"/>
  <c r="CZ133" i="6"/>
  <c r="DA133" i="6"/>
  <c r="DB133" i="6"/>
  <c r="DC133" i="6"/>
  <c r="DD133" i="6"/>
  <c r="DE133" i="6"/>
  <c r="DF133" i="6"/>
  <c r="BY130" i="6"/>
  <c r="BZ130" i="6"/>
  <c r="CB130" i="6"/>
  <c r="CC130" i="6"/>
  <c r="CD130" i="6"/>
  <c r="CF130" i="6"/>
  <c r="CG130" i="6"/>
  <c r="CH130" i="6"/>
  <c r="CJ130" i="6"/>
  <c r="CK130" i="6"/>
  <c r="CL130" i="6"/>
  <c r="CN130" i="6"/>
  <c r="CO130" i="6"/>
  <c r="CP130" i="6"/>
  <c r="CR130" i="6"/>
  <c r="CS130" i="6"/>
  <c r="CT130" i="6"/>
  <c r="CV130" i="6"/>
  <c r="CW130" i="6"/>
  <c r="CX130" i="6"/>
  <c r="CZ130" i="6"/>
  <c r="DA130" i="6"/>
  <c r="DB130" i="6"/>
  <c r="DD130" i="6"/>
  <c r="DE130" i="6"/>
  <c r="DF130" i="6"/>
  <c r="DH130" i="6"/>
  <c r="DI130" i="6"/>
  <c r="DJ130" i="6"/>
  <c r="CD129" i="6"/>
  <c r="CL129" i="6"/>
  <c r="CT129" i="6"/>
  <c r="DB129" i="6"/>
  <c r="DJ129" i="6"/>
  <c r="AV165" i="6"/>
  <c r="AW165" i="6" s="1"/>
  <c r="AX165" i="6" s="1"/>
  <c r="AY165" i="6" s="1"/>
  <c r="AZ165" i="6" s="1"/>
  <c r="BA165" i="6" s="1"/>
  <c r="BB165" i="6" s="1"/>
  <c r="BC165" i="6" s="1"/>
  <c r="BD165" i="6" s="1"/>
  <c r="BE165" i="6" s="1"/>
  <c r="BF165" i="6" s="1"/>
  <c r="BG165" i="6" s="1"/>
  <c r="BH165" i="6" s="1"/>
  <c r="BI165" i="6" s="1"/>
  <c r="BJ165" i="6" s="1"/>
  <c r="BK165" i="6" s="1"/>
  <c r="BL165" i="6" s="1"/>
  <c r="BM165" i="6" s="1"/>
  <c r="BN165" i="6" s="1"/>
  <c r="BO165" i="6" s="1"/>
  <c r="BP165" i="6" s="1"/>
  <c r="BQ165" i="6" s="1"/>
  <c r="BR165" i="6" s="1"/>
  <c r="BS165" i="6" s="1"/>
  <c r="BT165" i="6" s="1"/>
  <c r="BU165" i="6" s="1"/>
  <c r="BV165" i="6" s="1"/>
  <c r="BW165" i="6" s="1"/>
  <c r="BX165" i="6" s="1"/>
  <c r="BY165" i="6" s="1"/>
  <c r="BZ165" i="6" s="1"/>
  <c r="CA165" i="6" s="1"/>
  <c r="CB165" i="6" s="1"/>
  <c r="CC165" i="6" s="1"/>
  <c r="CD165" i="6" s="1"/>
  <c r="CE165" i="6" s="1"/>
  <c r="CF165" i="6" s="1"/>
  <c r="CG165" i="6" s="1"/>
  <c r="CH165" i="6" s="1"/>
  <c r="CI165" i="6" s="1"/>
  <c r="CJ165" i="6" s="1"/>
  <c r="CK165" i="6" s="1"/>
  <c r="CL165" i="6" s="1"/>
  <c r="CM165" i="6" s="1"/>
  <c r="CN165" i="6" s="1"/>
  <c r="CO165" i="6" s="1"/>
  <c r="CP165" i="6" s="1"/>
  <c r="CQ165" i="6" s="1"/>
  <c r="CR165" i="6" s="1"/>
  <c r="CS165" i="6" s="1"/>
  <c r="CT165" i="6" s="1"/>
  <c r="CU165" i="6" s="1"/>
  <c r="CV165" i="6" s="1"/>
  <c r="CW165" i="6" s="1"/>
  <c r="CX165" i="6" s="1"/>
  <c r="CY165" i="6" s="1"/>
  <c r="CZ165" i="6" s="1"/>
  <c r="DA165" i="6" s="1"/>
  <c r="DB165" i="6" s="1"/>
  <c r="DC165" i="6" s="1"/>
  <c r="DD165" i="6" s="1"/>
  <c r="DE165" i="6" s="1"/>
  <c r="DF165" i="6" s="1"/>
  <c r="DG165" i="6" s="1"/>
  <c r="DH165" i="6" s="1"/>
  <c r="DI165" i="6" s="1"/>
  <c r="DJ165" i="6" s="1"/>
  <c r="DK165" i="6" s="1"/>
  <c r="DK155" i="6"/>
  <c r="DJ155" i="6"/>
  <c r="DI155" i="6"/>
  <c r="DH155" i="6"/>
  <c r="DG155" i="6"/>
  <c r="DF155" i="6"/>
  <c r="DI153" i="6"/>
  <c r="DF153" i="6"/>
  <c r="DK151" i="6"/>
  <c r="DJ151" i="6"/>
  <c r="DI151" i="6"/>
  <c r="DH151" i="6"/>
  <c r="DG151" i="6"/>
  <c r="DF151" i="6"/>
  <c r="DG149" i="6"/>
  <c r="DH145" i="6"/>
  <c r="DH143" i="6"/>
  <c r="DF143" i="6"/>
  <c r="DJ141" i="6"/>
  <c r="AV85" i="6"/>
  <c r="AW85" i="6" s="1"/>
  <c r="AX85" i="6" s="1"/>
  <c r="AY85" i="6" s="1"/>
  <c r="AZ85" i="6" s="1"/>
  <c r="BA85" i="6" s="1"/>
  <c r="BB85" i="6" s="1"/>
  <c r="BC85" i="6" s="1"/>
  <c r="BD85" i="6" s="1"/>
  <c r="BE85" i="6" s="1"/>
  <c r="BF85" i="6" s="1"/>
  <c r="BG85" i="6" s="1"/>
  <c r="BH85" i="6" s="1"/>
  <c r="BI85" i="6" s="1"/>
  <c r="BJ85" i="6" s="1"/>
  <c r="BK85" i="6" s="1"/>
  <c r="BL85" i="6" s="1"/>
  <c r="BM85" i="6" s="1"/>
  <c r="BN85" i="6" s="1"/>
  <c r="BO85" i="6" s="1"/>
  <c r="BP85" i="6" s="1"/>
  <c r="BQ85" i="6" s="1"/>
  <c r="BR85" i="6" s="1"/>
  <c r="BS85" i="6" s="1"/>
  <c r="BT85" i="6" s="1"/>
  <c r="BU85" i="6" s="1"/>
  <c r="BV85" i="6" s="1"/>
  <c r="BW85" i="6" s="1"/>
  <c r="BX85" i="6" s="1"/>
  <c r="BY85" i="6" s="1"/>
  <c r="BZ85" i="6" s="1"/>
  <c r="CA85" i="6" s="1"/>
  <c r="CB85" i="6" s="1"/>
  <c r="CC85" i="6" s="1"/>
  <c r="CD85" i="6" s="1"/>
  <c r="CE85" i="6" s="1"/>
  <c r="CF85" i="6" s="1"/>
  <c r="CG85" i="6" s="1"/>
  <c r="CH85" i="6" s="1"/>
  <c r="CI85" i="6" s="1"/>
  <c r="CJ85" i="6" s="1"/>
  <c r="CK85" i="6" s="1"/>
  <c r="CL85" i="6" s="1"/>
  <c r="CM85" i="6" s="1"/>
  <c r="CN85" i="6" s="1"/>
  <c r="CO85" i="6" s="1"/>
  <c r="CP85" i="6" s="1"/>
  <c r="CQ85" i="6" s="1"/>
  <c r="CR85" i="6" s="1"/>
  <c r="CS85" i="6" s="1"/>
  <c r="CT85" i="6" s="1"/>
  <c r="CU85" i="6" s="1"/>
  <c r="CV85" i="6" s="1"/>
  <c r="CW85" i="6" s="1"/>
  <c r="CX85" i="6" s="1"/>
  <c r="CY85" i="6" s="1"/>
  <c r="CZ85" i="6" s="1"/>
  <c r="DA85" i="6" s="1"/>
  <c r="DB85" i="6" s="1"/>
  <c r="DC85" i="6" s="1"/>
  <c r="DD85" i="6" s="1"/>
  <c r="DE85" i="6" s="1"/>
  <c r="DF85" i="6" s="1"/>
  <c r="DG85" i="6" s="1"/>
  <c r="DH85" i="6" s="1"/>
  <c r="DI85" i="6" s="1"/>
  <c r="DJ85" i="6" s="1"/>
  <c r="DK85" i="6" s="1"/>
  <c r="AV45" i="6"/>
  <c r="AW45" i="6" s="1"/>
  <c r="AX45" i="6" s="1"/>
  <c r="AY45" i="6" s="1"/>
  <c r="AZ45" i="6" s="1"/>
  <c r="BA45" i="6" s="1"/>
  <c r="BB45" i="6" s="1"/>
  <c r="BC45" i="6" s="1"/>
  <c r="BD45" i="6" s="1"/>
  <c r="BE45" i="6" s="1"/>
  <c r="BF45" i="6" s="1"/>
  <c r="BG45" i="6" s="1"/>
  <c r="BH45" i="6" s="1"/>
  <c r="BI45" i="6" s="1"/>
  <c r="BJ45" i="6" s="1"/>
  <c r="BK45" i="6" s="1"/>
  <c r="BL45" i="6" s="1"/>
  <c r="BM45" i="6" s="1"/>
  <c r="BN45" i="6" s="1"/>
  <c r="BO45" i="6" s="1"/>
  <c r="BP45" i="6" s="1"/>
  <c r="BQ45" i="6" s="1"/>
  <c r="BR45" i="6" s="1"/>
  <c r="BS45" i="6" s="1"/>
  <c r="BT45" i="6" s="1"/>
  <c r="BU45" i="6" s="1"/>
  <c r="BV45" i="6" s="1"/>
  <c r="BW45" i="6" s="1"/>
  <c r="BX45" i="6" s="1"/>
  <c r="BY45" i="6" s="1"/>
  <c r="BZ45" i="6" s="1"/>
  <c r="CA45" i="6" s="1"/>
  <c r="CB45" i="6" s="1"/>
  <c r="CC45" i="6" s="1"/>
  <c r="CD45" i="6" s="1"/>
  <c r="CE45" i="6" s="1"/>
  <c r="CF45" i="6" s="1"/>
  <c r="CG45" i="6" s="1"/>
  <c r="CH45" i="6" s="1"/>
  <c r="CI45" i="6" s="1"/>
  <c r="CJ45" i="6" s="1"/>
  <c r="CK45" i="6" s="1"/>
  <c r="CL45" i="6" s="1"/>
  <c r="CM45" i="6" s="1"/>
  <c r="CN45" i="6" s="1"/>
  <c r="CO45" i="6" s="1"/>
  <c r="CP45" i="6" s="1"/>
  <c r="CQ45" i="6" s="1"/>
  <c r="CR45" i="6" s="1"/>
  <c r="CS45" i="6" s="1"/>
  <c r="CT45" i="6" s="1"/>
  <c r="CU45" i="6" s="1"/>
  <c r="CV45" i="6" s="1"/>
  <c r="CW45" i="6" s="1"/>
  <c r="CX45" i="6" s="1"/>
  <c r="CY45" i="6" s="1"/>
  <c r="CZ45" i="6" s="1"/>
  <c r="DA45" i="6" s="1"/>
  <c r="DB45" i="6" s="1"/>
  <c r="DC45" i="6" s="1"/>
  <c r="DD45" i="6" s="1"/>
  <c r="DE45" i="6" s="1"/>
  <c r="DF45" i="6" s="1"/>
  <c r="DG45" i="6" s="1"/>
  <c r="DH45" i="6" s="1"/>
  <c r="DI45" i="6" s="1"/>
  <c r="DJ45" i="6" s="1"/>
  <c r="DK45" i="6" s="1"/>
  <c r="AG35" i="6"/>
  <c r="AG31" i="6"/>
  <c r="AG26" i="6"/>
  <c r="AG13" i="6"/>
  <c r="AG10" i="6"/>
  <c r="W45" i="7"/>
  <c r="X45" i="7"/>
  <c r="Y45" i="7"/>
  <c r="C35" i="6"/>
  <c r="C34" i="6"/>
  <c r="C33" i="6"/>
  <c r="C32" i="6"/>
  <c r="C31" i="6"/>
  <c r="C30" i="6"/>
  <c r="C29" i="6"/>
  <c r="C25" i="6"/>
  <c r="C24" i="6"/>
  <c r="C23" i="6"/>
  <c r="C22" i="6"/>
  <c r="C21" i="6"/>
  <c r="C20" i="6"/>
  <c r="Y35" i="6"/>
  <c r="Z35" i="6" s="1"/>
  <c r="AA35" i="6"/>
  <c r="AB35" i="6" s="1"/>
  <c r="AC35" i="6"/>
  <c r="AD35" i="6" s="1"/>
  <c r="Y31" i="6"/>
  <c r="Z31" i="6" s="1"/>
  <c r="AA31" i="6"/>
  <c r="AB31" i="6" s="1"/>
  <c r="AC31" i="6"/>
  <c r="AD31" i="6" s="1"/>
  <c r="Y26" i="6"/>
  <c r="Z26" i="6" s="1"/>
  <c r="AA26" i="6"/>
  <c r="AB26" i="6" s="1"/>
  <c r="Y23" i="6"/>
  <c r="Z23" i="6" s="1"/>
  <c r="Y19" i="6"/>
  <c r="Z19" i="6" s="1"/>
  <c r="AA19" i="6"/>
  <c r="AB19" i="6" s="1"/>
  <c r="Y17" i="6"/>
  <c r="Z17" i="6" s="1"/>
  <c r="AA17" i="6"/>
  <c r="AB17" i="6" s="1"/>
  <c r="Y15" i="6"/>
  <c r="Z15" i="6" s="1"/>
  <c r="AV135" i="6" s="1"/>
  <c r="AA15" i="6"/>
  <c r="AB15" i="6" s="1"/>
  <c r="BE135" i="6" s="1"/>
  <c r="Y13" i="6"/>
  <c r="Z13" i="6" s="1"/>
  <c r="AA13" i="6"/>
  <c r="AB13" i="6" s="1"/>
  <c r="AC13" i="6"/>
  <c r="AD13" i="6" s="1"/>
  <c r="Y43" i="7"/>
  <c r="Y12" i="6"/>
  <c r="Z12" i="6" s="1"/>
  <c r="Y11" i="6"/>
  <c r="Z11" i="6" s="1"/>
  <c r="AA11" i="6"/>
  <c r="AB11" i="6" s="1"/>
  <c r="AA10" i="6"/>
  <c r="AB10" i="6" s="1"/>
  <c r="AC10" i="6"/>
  <c r="AD10" i="6" s="1"/>
  <c r="V43" i="7"/>
  <c r="DE155" i="6"/>
  <c r="DD155" i="6"/>
  <c r="DC155" i="6"/>
  <c r="DB155" i="6"/>
  <c r="DA155" i="6"/>
  <c r="CZ155" i="6"/>
  <c r="CY155" i="6"/>
  <c r="CX155" i="6"/>
  <c r="CW155" i="6"/>
  <c r="CV155" i="6"/>
  <c r="CU155" i="6"/>
  <c r="CT155" i="6"/>
  <c r="CS155" i="6"/>
  <c r="CR155" i="6"/>
  <c r="CQ155" i="6"/>
  <c r="CP155" i="6"/>
  <c r="CO155" i="6"/>
  <c r="CN155" i="6"/>
  <c r="CM155" i="6"/>
  <c r="CL155" i="6"/>
  <c r="CK155" i="6"/>
  <c r="CJ155" i="6"/>
  <c r="CI155" i="6"/>
  <c r="CH155" i="6"/>
  <c r="CG155" i="6"/>
  <c r="CF155" i="6"/>
  <c r="CE155" i="6"/>
  <c r="CD155" i="6"/>
  <c r="CC155" i="6"/>
  <c r="CB155" i="6"/>
  <c r="CA155" i="6"/>
  <c r="BZ155" i="6"/>
  <c r="BY155" i="6"/>
  <c r="BX155" i="6"/>
  <c r="BW155" i="6"/>
  <c r="BV155" i="6"/>
  <c r="BU155" i="6"/>
  <c r="BT155" i="6"/>
  <c r="BS155" i="6"/>
  <c r="BR155" i="6"/>
  <c r="BQ155" i="6"/>
  <c r="BP155" i="6"/>
  <c r="BO155" i="6"/>
  <c r="BN155" i="6"/>
  <c r="BM155" i="6"/>
  <c r="BL155" i="6"/>
  <c r="BK155" i="6"/>
  <c r="BJ155" i="6"/>
  <c r="BI155" i="6"/>
  <c r="BH155" i="6"/>
  <c r="BG155" i="6"/>
  <c r="BF155" i="6"/>
  <c r="BE155" i="6"/>
  <c r="BD155" i="6"/>
  <c r="BC155" i="6"/>
  <c r="BB155" i="6"/>
  <c r="BA155" i="6"/>
  <c r="AZ155" i="6"/>
  <c r="AY155" i="6"/>
  <c r="AX155" i="6"/>
  <c r="AW155" i="6"/>
  <c r="DA153" i="6"/>
  <c r="CZ153" i="6"/>
  <c r="CS153" i="6"/>
  <c r="CR153" i="6"/>
  <c r="CK153" i="6"/>
  <c r="CJ153" i="6"/>
  <c r="CC153" i="6"/>
  <c r="CB153" i="6"/>
  <c r="BU153" i="6"/>
  <c r="BT153" i="6"/>
  <c r="BM153" i="6"/>
  <c r="BL153" i="6"/>
  <c r="BE153" i="6"/>
  <c r="BD153" i="6"/>
  <c r="AW153" i="6"/>
  <c r="DE151" i="6"/>
  <c r="DD151" i="6"/>
  <c r="DC151" i="6"/>
  <c r="DB151" i="6"/>
  <c r="DA151" i="6"/>
  <c r="CZ151" i="6"/>
  <c r="CY151" i="6"/>
  <c r="CX151" i="6"/>
  <c r="CW151" i="6"/>
  <c r="CV151" i="6"/>
  <c r="CU151" i="6"/>
  <c r="CT151" i="6"/>
  <c r="CS151" i="6"/>
  <c r="CR151" i="6"/>
  <c r="CQ151" i="6"/>
  <c r="CP151" i="6"/>
  <c r="CO151" i="6"/>
  <c r="CN151" i="6"/>
  <c r="CM151" i="6"/>
  <c r="CL151" i="6"/>
  <c r="CK151" i="6"/>
  <c r="CJ151" i="6"/>
  <c r="CI151" i="6"/>
  <c r="CH151" i="6"/>
  <c r="CG151" i="6"/>
  <c r="CF151" i="6"/>
  <c r="CE151" i="6"/>
  <c r="CD151" i="6"/>
  <c r="CC151" i="6"/>
  <c r="CB151" i="6"/>
  <c r="CA151" i="6"/>
  <c r="BZ151" i="6"/>
  <c r="BY151" i="6"/>
  <c r="BX151" i="6"/>
  <c r="BW151" i="6"/>
  <c r="BV151" i="6"/>
  <c r="BU151" i="6"/>
  <c r="BT151" i="6"/>
  <c r="BS151" i="6"/>
  <c r="BR151" i="6"/>
  <c r="BQ151" i="6"/>
  <c r="BP151" i="6"/>
  <c r="BO151" i="6"/>
  <c r="BN151" i="6"/>
  <c r="BM151" i="6"/>
  <c r="BL151" i="6"/>
  <c r="BK151" i="6"/>
  <c r="BJ151" i="6"/>
  <c r="BI151" i="6"/>
  <c r="BH151" i="6"/>
  <c r="BG151" i="6"/>
  <c r="BF151" i="6"/>
  <c r="BE151" i="6"/>
  <c r="BD151" i="6"/>
  <c r="BC151" i="6"/>
  <c r="BB151" i="6"/>
  <c r="BA151" i="6"/>
  <c r="AZ151" i="6"/>
  <c r="AY151" i="6"/>
  <c r="AX151" i="6"/>
  <c r="AW151" i="6"/>
  <c r="DE149" i="6"/>
  <c r="DD149" i="6"/>
  <c r="CW149" i="6"/>
  <c r="CV149" i="6"/>
  <c r="CP149" i="6"/>
  <c r="CO149" i="6"/>
  <c r="CK149" i="6"/>
  <c r="CJ149" i="6"/>
  <c r="CF149" i="6"/>
  <c r="CD149" i="6"/>
  <c r="BZ149" i="6"/>
  <c r="BY149" i="6"/>
  <c r="BU149" i="6"/>
  <c r="BT149" i="6"/>
  <c r="BP149" i="6"/>
  <c r="BN149" i="6"/>
  <c r="BJ149" i="6"/>
  <c r="BI149" i="6"/>
  <c r="BE149" i="6"/>
  <c r="BD149" i="6"/>
  <c r="AZ149" i="6"/>
  <c r="AX149" i="6"/>
  <c r="DA145" i="6"/>
  <c r="CY145" i="6"/>
  <c r="CQ145" i="6"/>
  <c r="CO145" i="6"/>
  <c r="CG145" i="6"/>
  <c r="CC145" i="6"/>
  <c r="BU145" i="6"/>
  <c r="BS145" i="6"/>
  <c r="BK145" i="6"/>
  <c r="BJ145" i="6"/>
  <c r="BE145" i="6"/>
  <c r="BB145" i="6"/>
  <c r="AX145" i="6"/>
  <c r="AW145" i="6"/>
  <c r="DE143" i="6"/>
  <c r="DD143" i="6"/>
  <c r="DC143" i="6"/>
  <c r="DB143" i="6"/>
  <c r="DA143" i="6"/>
  <c r="CZ143" i="6"/>
  <c r="CY143" i="6"/>
  <c r="CX143" i="6"/>
  <c r="CW143" i="6"/>
  <c r="CV143" i="6"/>
  <c r="CU143" i="6"/>
  <c r="CT143" i="6"/>
  <c r="CS143" i="6"/>
  <c r="CR143" i="6"/>
  <c r="CQ143" i="6"/>
  <c r="CP143" i="6"/>
  <c r="CO143" i="6"/>
  <c r="CN143" i="6"/>
  <c r="CM143" i="6"/>
  <c r="CL143" i="6"/>
  <c r="CK143" i="6"/>
  <c r="CJ143" i="6"/>
  <c r="CI143" i="6"/>
  <c r="CH143" i="6"/>
  <c r="CG143" i="6"/>
  <c r="CF143" i="6"/>
  <c r="CE143" i="6"/>
  <c r="CD143" i="6"/>
  <c r="CC143" i="6"/>
  <c r="CB143" i="6"/>
  <c r="CA143" i="6"/>
  <c r="BZ143" i="6"/>
  <c r="BY143" i="6"/>
  <c r="BX143" i="6"/>
  <c r="BW143" i="6"/>
  <c r="BV143" i="6"/>
  <c r="BU143" i="6"/>
  <c r="BT143" i="6"/>
  <c r="BS143" i="6"/>
  <c r="BR143" i="6"/>
  <c r="BQ143" i="6"/>
  <c r="BP143" i="6"/>
  <c r="BO143" i="6"/>
  <c r="BN143" i="6"/>
  <c r="BM143" i="6"/>
  <c r="BL143" i="6"/>
  <c r="BK143" i="6"/>
  <c r="BJ143" i="6"/>
  <c r="BI143" i="6"/>
  <c r="BH143" i="6"/>
  <c r="BG143" i="6"/>
  <c r="BF143" i="6"/>
  <c r="BE143" i="6"/>
  <c r="BD143" i="6"/>
  <c r="BC143" i="6"/>
  <c r="BB143" i="6"/>
  <c r="BA143" i="6"/>
  <c r="AZ143" i="6"/>
  <c r="AY143" i="6"/>
  <c r="AX143" i="6"/>
  <c r="AW143" i="6"/>
  <c r="DD141" i="6"/>
  <c r="DC141" i="6"/>
  <c r="CZ141" i="6"/>
  <c r="CY141" i="6"/>
  <c r="CV141" i="6"/>
  <c r="CU141" i="6"/>
  <c r="CR141" i="6"/>
  <c r="CQ141" i="6"/>
  <c r="CN141" i="6"/>
  <c r="CM141" i="6"/>
  <c r="CJ141" i="6"/>
  <c r="CI141" i="6"/>
  <c r="CF141" i="6"/>
  <c r="CE141" i="6"/>
  <c r="CB141" i="6"/>
  <c r="CA141" i="6"/>
  <c r="BX141" i="6"/>
  <c r="BW141" i="6"/>
  <c r="BT141" i="6"/>
  <c r="BS141" i="6"/>
  <c r="BP141" i="6"/>
  <c r="BO141" i="6"/>
  <c r="BL141" i="6"/>
  <c r="BK141" i="6"/>
  <c r="BH141" i="6"/>
  <c r="BG141" i="6"/>
  <c r="BD141" i="6"/>
  <c r="BC141" i="6"/>
  <c r="AZ141" i="6"/>
  <c r="AY141" i="6"/>
  <c r="AC8" i="6"/>
  <c r="AD8" i="6" s="1"/>
  <c r="AA8" i="6"/>
  <c r="AB8" i="6" s="1"/>
  <c r="AV155" i="6"/>
  <c r="AV151" i="6"/>
  <c r="AV149" i="6"/>
  <c r="AV143" i="6"/>
  <c r="T31" i="7"/>
  <c r="U31" i="7"/>
  <c r="E67" i="7"/>
  <c r="W17" i="7"/>
  <c r="U17" i="7" s="1"/>
  <c r="B67" i="7"/>
  <c r="AQ35" i="6"/>
  <c r="T35" i="6" s="1"/>
  <c r="L35" i="3" s="1"/>
  <c r="AQ33" i="6"/>
  <c r="T33" i="6" s="1"/>
  <c r="L33" i="3" s="1"/>
  <c r="AQ31" i="6"/>
  <c r="T31" i="6" s="1"/>
  <c r="L31" i="3" s="1"/>
  <c r="AQ29" i="6"/>
  <c r="T29" i="6" s="1"/>
  <c r="L29" i="3" s="1"/>
  <c r="AQ28" i="6"/>
  <c r="T28" i="6" s="1"/>
  <c r="L28" i="3" s="1"/>
  <c r="AQ26" i="6"/>
  <c r="T26" i="6" s="1"/>
  <c r="L26" i="3" s="1"/>
  <c r="AQ25" i="6"/>
  <c r="T25" i="6" s="1"/>
  <c r="AQ23" i="6"/>
  <c r="T23" i="6" s="1"/>
  <c r="AQ21" i="6"/>
  <c r="T21" i="6" s="1"/>
  <c r="AQ19" i="6"/>
  <c r="T19" i="6" s="1"/>
  <c r="AQ17" i="6"/>
  <c r="T17" i="6" s="1"/>
  <c r="AQ14" i="6"/>
  <c r="T14" i="6" s="1"/>
  <c r="AQ13" i="6"/>
  <c r="T13" i="6" s="1"/>
  <c r="AQ11" i="6"/>
  <c r="T11" i="6" s="1"/>
  <c r="AQ10" i="6"/>
  <c r="T10" i="6" s="1"/>
  <c r="AQ9" i="6"/>
  <c r="T9" i="6" s="1"/>
  <c r="AP35" i="6"/>
  <c r="S35" i="6" s="1"/>
  <c r="AP33" i="6"/>
  <c r="S33" i="6" s="1"/>
  <c r="AP31" i="6"/>
  <c r="S31" i="6" s="1"/>
  <c r="AP29" i="6"/>
  <c r="S29" i="6" s="1"/>
  <c r="AP28" i="6"/>
  <c r="S28" i="6" s="1"/>
  <c r="AP26" i="6"/>
  <c r="S26" i="6" s="1"/>
  <c r="AP25" i="6"/>
  <c r="S25" i="6" s="1"/>
  <c r="AP23" i="6"/>
  <c r="S23" i="6" s="1"/>
  <c r="AP21" i="6"/>
  <c r="S21" i="6" s="1"/>
  <c r="AP19" i="6"/>
  <c r="S19" i="6" s="1"/>
  <c r="AP17" i="6"/>
  <c r="S17" i="6" s="1"/>
  <c r="AP14" i="6"/>
  <c r="S14" i="6" s="1"/>
  <c r="AP13" i="6"/>
  <c r="S13" i="6" s="1"/>
  <c r="AP11" i="6"/>
  <c r="S11" i="6" s="1"/>
  <c r="AP10" i="6"/>
  <c r="S10" i="6" s="1"/>
  <c r="W53" i="7"/>
  <c r="W52" i="7"/>
  <c r="W51" i="7"/>
  <c r="W50" i="7"/>
  <c r="W49" i="7"/>
  <c r="W48" i="7"/>
  <c r="W47" i="7"/>
  <c r="U42" i="7"/>
  <c r="U41" i="7"/>
  <c r="U40" i="7"/>
  <c r="U39" i="7"/>
  <c r="U38" i="7"/>
  <c r="U37" i="7"/>
  <c r="U36" i="7"/>
  <c r="U35" i="7"/>
  <c r="U34" i="7"/>
  <c r="U33" i="7"/>
  <c r="U32" i="7"/>
  <c r="U30" i="7"/>
  <c r="U29" i="7"/>
  <c r="U28" i="7"/>
  <c r="U27" i="7"/>
  <c r="U26" i="7"/>
  <c r="U24" i="7"/>
  <c r="U23" i="7"/>
  <c r="U22" i="7"/>
  <c r="U21" i="7"/>
  <c r="U20" i="7"/>
  <c r="W19" i="7"/>
  <c r="U19" i="7" s="1"/>
  <c r="W18" i="7"/>
  <c r="U18" i="7" s="1"/>
  <c r="W16" i="7"/>
  <c r="W15" i="7"/>
  <c r="U15" i="7" s="1"/>
  <c r="W14" i="7"/>
  <c r="U13" i="7"/>
  <c r="U12" i="7"/>
  <c r="U11" i="7"/>
  <c r="U10" i="7"/>
  <c r="U9" i="7"/>
  <c r="U7" i="7"/>
  <c r="U6" i="7"/>
  <c r="U4" i="7"/>
  <c r="U3" i="7"/>
  <c r="T42" i="7"/>
  <c r="T41" i="7"/>
  <c r="T40" i="7"/>
  <c r="T39" i="7"/>
  <c r="T38" i="7"/>
  <c r="T37" i="7"/>
  <c r="T36" i="7"/>
  <c r="T35" i="7"/>
  <c r="T34" i="7"/>
  <c r="T33" i="7"/>
  <c r="T32" i="7"/>
  <c r="T30" i="7"/>
  <c r="T29" i="7"/>
  <c r="T28" i="7"/>
  <c r="T27" i="7"/>
  <c r="T26" i="7"/>
  <c r="T25" i="7"/>
  <c r="T24" i="7"/>
  <c r="T23" i="7"/>
  <c r="T22" i="7"/>
  <c r="T21" i="7"/>
  <c r="T20" i="7"/>
  <c r="T19" i="7"/>
  <c r="T13" i="7"/>
  <c r="T12" i="7"/>
  <c r="T11" i="7"/>
  <c r="T10" i="7"/>
  <c r="T9" i="7"/>
  <c r="T7" i="7"/>
  <c r="T6" i="7"/>
  <c r="T4" i="7"/>
  <c r="T3" i="7"/>
  <c r="X44" i="7"/>
  <c r="H35" i="11"/>
  <c r="G35" i="11"/>
  <c r="G37" i="11"/>
  <c r="B53" i="12" s="1"/>
  <c r="D51" i="12"/>
  <c r="E51" i="12" s="1"/>
  <c r="G36" i="11"/>
  <c r="B52" i="12" s="1"/>
  <c r="D54" i="12"/>
  <c r="E54" i="12" s="1"/>
  <c r="D55" i="12"/>
  <c r="E55" i="12" s="1"/>
  <c r="D56" i="12"/>
  <c r="E56" i="12" s="1"/>
  <c r="D57" i="12"/>
  <c r="E57" i="12" s="1"/>
  <c r="BC1" i="8"/>
  <c r="BP36" i="8" s="1"/>
  <c r="AZ1" i="8"/>
  <c r="BP34" i="8" s="1"/>
  <c r="AW1" i="8"/>
  <c r="BP32" i="8" s="1"/>
  <c r="AT1" i="8"/>
  <c r="BP30" i="8" s="1"/>
  <c r="G34" i="11"/>
  <c r="G33" i="11"/>
  <c r="G32" i="11"/>
  <c r="D40" i="12"/>
  <c r="E40" i="12" s="1"/>
  <c r="C41" i="12"/>
  <c r="D41" i="12" s="1"/>
  <c r="E41" i="12" s="1"/>
  <c r="E5" i="12"/>
  <c r="C42" i="12"/>
  <c r="D42" i="12" s="1"/>
  <c r="E42" i="12" s="1"/>
  <c r="E6" i="12"/>
  <c r="F6" i="12" s="1"/>
  <c r="H6" i="12" s="1"/>
  <c r="E7" i="12"/>
  <c r="C44" i="12" s="1"/>
  <c r="D44" i="12" s="1"/>
  <c r="E44" i="12" s="1"/>
  <c r="G31" i="11"/>
  <c r="H27" i="11"/>
  <c r="G27" i="11"/>
  <c r="B26" i="12" s="1"/>
  <c r="H28" i="11"/>
  <c r="G28" i="11"/>
  <c r="G30" i="11"/>
  <c r="D27" i="12"/>
  <c r="E27" i="12" s="1"/>
  <c r="D28" i="12"/>
  <c r="E28" i="12" s="1"/>
  <c r="D29" i="12"/>
  <c r="E29" i="12" s="1"/>
  <c r="D31" i="12"/>
  <c r="E31" i="12" s="1"/>
  <c r="G29" i="11"/>
  <c r="I29" i="11" s="1"/>
  <c r="G26" i="11"/>
  <c r="G25" i="11"/>
  <c r="G24" i="11"/>
  <c r="J31" i="9" s="1"/>
  <c r="G23" i="11"/>
  <c r="G22" i="11"/>
  <c r="G21" i="11"/>
  <c r="G20" i="11"/>
  <c r="J27" i="9" s="1"/>
  <c r="G19" i="11"/>
  <c r="G18" i="11"/>
  <c r="B16" i="12" s="1"/>
  <c r="D16" i="12" s="1"/>
  <c r="D17" i="12"/>
  <c r="E17" i="12" s="1"/>
  <c r="D18" i="12"/>
  <c r="E18" i="12" s="1"/>
  <c r="D19" i="12"/>
  <c r="E19" i="12" s="1"/>
  <c r="F3" i="12"/>
  <c r="D4" i="12"/>
  <c r="E4" i="12" s="1"/>
  <c r="F4" i="12" s="1"/>
  <c r="H4" i="12" s="1"/>
  <c r="C4" i="12"/>
  <c r="F5" i="12"/>
  <c r="H5" i="12" s="1"/>
  <c r="E8" i="12"/>
  <c r="F8" i="12"/>
  <c r="H8" i="12" s="1"/>
  <c r="F9" i="12"/>
  <c r="H9" i="12" s="1"/>
  <c r="D12" i="12"/>
  <c r="BQ39" i="8"/>
  <c r="BQ38" i="8"/>
  <c r="BQ36" i="8"/>
  <c r="BQ34" i="8"/>
  <c r="BQ32" i="8"/>
  <c r="BQ30" i="8"/>
  <c r="BQ28" i="8"/>
  <c r="BQ26" i="8"/>
  <c r="BQ24" i="8"/>
  <c r="BQ22" i="8"/>
  <c r="BQ20" i="8"/>
  <c r="BQ18" i="8"/>
  <c r="BQ16" i="8"/>
  <c r="BQ14" i="8"/>
  <c r="BQ12" i="8"/>
  <c r="BQ10" i="8"/>
  <c r="BQ8" i="8"/>
  <c r="BQ6" i="8"/>
  <c r="BQ4" i="8"/>
  <c r="BQ2" i="8"/>
  <c r="BP37" i="8"/>
  <c r="BP38" i="8"/>
  <c r="BP23" i="8"/>
  <c r="AL3" i="8"/>
  <c r="B14" i="8" s="1"/>
  <c r="B45" i="12" s="1"/>
  <c r="BP24" i="8"/>
  <c r="BP27" i="8"/>
  <c r="BP28" i="8"/>
  <c r="BP25" i="8"/>
  <c r="AO3" i="8" s="1"/>
  <c r="B15" i="8" s="1"/>
  <c r="H33" i="11" s="1"/>
  <c r="I33" i="11" s="1"/>
  <c r="L33" i="11" s="1"/>
  <c r="Q16" i="9" s="1"/>
  <c r="O21" i="1" s="1"/>
  <c r="BP26" i="8"/>
  <c r="BP21" i="8"/>
  <c r="BP22" i="8"/>
  <c r="BP17" i="8"/>
  <c r="BP18" i="8"/>
  <c r="BP15" i="8"/>
  <c r="BP16" i="8"/>
  <c r="BP13" i="8"/>
  <c r="W3" i="8" s="1"/>
  <c r="B9" i="8" s="1"/>
  <c r="H24" i="11" s="1"/>
  <c r="BP14" i="8"/>
  <c r="BP11" i="8"/>
  <c r="BP12" i="8"/>
  <c r="BP9" i="8"/>
  <c r="Q3" i="8" s="1"/>
  <c r="B7" i="8" s="1"/>
  <c r="H22" i="11" s="1"/>
  <c r="BP10" i="8"/>
  <c r="BP7" i="8"/>
  <c r="BP8" i="8"/>
  <c r="BP5" i="8"/>
  <c r="K3" i="8" s="1"/>
  <c r="B5" i="8" s="1"/>
  <c r="H20" i="11" s="1"/>
  <c r="BP6" i="8"/>
  <c r="BP3" i="8"/>
  <c r="BP4" i="8"/>
  <c r="BP19" i="8"/>
  <c r="BP20" i="8"/>
  <c r="BP1" i="8"/>
  <c r="BP2" i="8"/>
  <c r="AB19" i="2"/>
  <c r="H18" i="9" s="1"/>
  <c r="U19" i="2"/>
  <c r="H17" i="9" s="1"/>
  <c r="G19" i="2"/>
  <c r="K15" i="10"/>
  <c r="N14" i="2" s="1"/>
  <c r="L15" i="10"/>
  <c r="K11" i="10"/>
  <c r="L11" i="10"/>
  <c r="N9" i="2" s="1"/>
  <c r="K12" i="10"/>
  <c r="L12" i="10"/>
  <c r="K13" i="10"/>
  <c r="L13" i="10"/>
  <c r="K14" i="10"/>
  <c r="L14" i="10"/>
  <c r="K16" i="10"/>
  <c r="L16" i="10"/>
  <c r="K18" i="10"/>
  <c r="L18" i="10"/>
  <c r="H10" i="10"/>
  <c r="J10" i="10" s="1"/>
  <c r="J8" i="2" s="1"/>
  <c r="K10" i="10"/>
  <c r="H15" i="10"/>
  <c r="J15" i="10" s="1"/>
  <c r="J14" i="2" s="1"/>
  <c r="H11" i="10"/>
  <c r="J11" i="10"/>
  <c r="J9" i="2" s="1"/>
  <c r="H12" i="10"/>
  <c r="J12" i="10" s="1"/>
  <c r="J10" i="2" s="1"/>
  <c r="H13" i="10"/>
  <c r="J13" i="10"/>
  <c r="J11" i="2" s="1"/>
  <c r="H14" i="10"/>
  <c r="H16" i="10"/>
  <c r="J16" i="10" s="1"/>
  <c r="J15" i="2" s="1"/>
  <c r="H18" i="10"/>
  <c r="J18" i="10" s="1"/>
  <c r="J16" i="2" s="1"/>
  <c r="L50" i="3"/>
  <c r="L49" i="3"/>
  <c r="L48" i="3"/>
  <c r="L47" i="3"/>
  <c r="L46" i="3"/>
  <c r="L45" i="3"/>
  <c r="L44" i="3"/>
  <c r="L43" i="3"/>
  <c r="L42" i="3"/>
  <c r="L41" i="3"/>
  <c r="Y53" i="7"/>
  <c r="X53" i="7"/>
  <c r="Y52" i="7"/>
  <c r="X52" i="7"/>
  <c r="Y51" i="7"/>
  <c r="X51" i="7"/>
  <c r="Y50" i="7"/>
  <c r="X50" i="7"/>
  <c r="Y49" i="7"/>
  <c r="X49" i="7"/>
  <c r="Y48" i="7"/>
  <c r="X48" i="7"/>
  <c r="Y47" i="7"/>
  <c r="X47" i="7"/>
  <c r="X46" i="7"/>
  <c r="P98" i="7"/>
  <c r="O98" i="7"/>
  <c r="N98" i="7"/>
  <c r="P97" i="7"/>
  <c r="O97" i="7"/>
  <c r="N97" i="7"/>
  <c r="P96" i="7"/>
  <c r="O96" i="7"/>
  <c r="N96" i="7"/>
  <c r="P95" i="7"/>
  <c r="O95" i="7"/>
  <c r="N95" i="7"/>
  <c r="P94" i="7"/>
  <c r="O94" i="7"/>
  <c r="N94" i="7"/>
  <c r="P93" i="7"/>
  <c r="O93" i="7"/>
  <c r="N93" i="7"/>
  <c r="P92" i="7"/>
  <c r="O92" i="7"/>
  <c r="N92" i="7"/>
  <c r="P91" i="7"/>
  <c r="O91" i="7"/>
  <c r="N91" i="7"/>
  <c r="P90" i="7"/>
  <c r="O90" i="7"/>
  <c r="N90" i="7"/>
  <c r="P89" i="7"/>
  <c r="O89" i="7"/>
  <c r="N89" i="7"/>
  <c r="P88" i="7"/>
  <c r="O88" i="7"/>
  <c r="N88" i="7"/>
  <c r="P87" i="7"/>
  <c r="O87" i="7"/>
  <c r="N87" i="7"/>
  <c r="P86" i="7"/>
  <c r="O86" i="7"/>
  <c r="N86" i="7"/>
  <c r="P85" i="7"/>
  <c r="O85" i="7"/>
  <c r="N85" i="7"/>
  <c r="P84" i="7"/>
  <c r="O84" i="7"/>
  <c r="N84" i="7"/>
  <c r="P83" i="7"/>
  <c r="O83" i="7"/>
  <c r="N83" i="7"/>
  <c r="P82" i="7"/>
  <c r="O82" i="7"/>
  <c r="N82" i="7"/>
  <c r="P81" i="7"/>
  <c r="O81" i="7"/>
  <c r="N81" i="7"/>
  <c r="P80" i="7"/>
  <c r="O80" i="7"/>
  <c r="N80" i="7"/>
  <c r="P78" i="7"/>
  <c r="O78" i="7"/>
  <c r="N78" i="7"/>
  <c r="P77" i="7"/>
  <c r="O77" i="7"/>
  <c r="N77" i="7"/>
  <c r="P76" i="7"/>
  <c r="O76" i="7"/>
  <c r="N76" i="7"/>
  <c r="P75" i="7"/>
  <c r="O75" i="7"/>
  <c r="N75" i="7"/>
  <c r="P74" i="7"/>
  <c r="O74" i="7"/>
  <c r="N74" i="7"/>
  <c r="P73" i="7"/>
  <c r="O73" i="7"/>
  <c r="N73" i="7"/>
  <c r="P72" i="7"/>
  <c r="O72" i="7"/>
  <c r="N72" i="7"/>
  <c r="P71" i="7"/>
  <c r="O71" i="7"/>
  <c r="N71" i="7"/>
  <c r="P70" i="7"/>
  <c r="O70" i="7"/>
  <c r="N70" i="7"/>
  <c r="P69" i="7"/>
  <c r="O69" i="7"/>
  <c r="N69" i="7"/>
  <c r="P68" i="7"/>
  <c r="O68" i="7"/>
  <c r="N68" i="7"/>
  <c r="O67" i="7"/>
  <c r="N67" i="7"/>
  <c r="O66" i="7"/>
  <c r="N66" i="7"/>
  <c r="O65" i="7"/>
  <c r="N65" i="7"/>
  <c r="O64" i="7"/>
  <c r="N64" i="7"/>
  <c r="O63" i="7"/>
  <c r="N63" i="7"/>
  <c r="O62" i="7"/>
  <c r="N62" i="7"/>
  <c r="O61" i="7"/>
  <c r="N61" i="7"/>
  <c r="O60" i="7"/>
  <c r="N60" i="7"/>
  <c r="N59" i="7"/>
  <c r="N58" i="7"/>
  <c r="N57" i="7"/>
  <c r="AC6" i="7"/>
  <c r="H1" i="3"/>
  <c r="L3" i="2"/>
  <c r="M35" i="3"/>
  <c r="M34" i="3"/>
  <c r="M33" i="3"/>
  <c r="M32" i="3"/>
  <c r="M31" i="3"/>
  <c r="M30" i="3"/>
  <c r="M29" i="3"/>
  <c r="M28" i="3"/>
  <c r="M27" i="3"/>
  <c r="M26" i="3"/>
  <c r="M25" i="3"/>
  <c r="M24" i="3"/>
  <c r="M23" i="3"/>
  <c r="M22" i="3"/>
  <c r="M21" i="3"/>
  <c r="M20" i="3"/>
  <c r="M19" i="3"/>
  <c r="M18" i="3"/>
  <c r="M17" i="3"/>
  <c r="M15" i="3"/>
  <c r="M14" i="3"/>
  <c r="M13" i="3"/>
  <c r="M11" i="3"/>
  <c r="M10" i="3"/>
  <c r="M9" i="3"/>
  <c r="M8" i="3"/>
  <c r="R1" i="3"/>
  <c r="J1" i="3"/>
  <c r="F57" i="3"/>
  <c r="F59" i="3" s="1"/>
  <c r="D59" i="3"/>
  <c r="F58" i="3"/>
  <c r="Y6" i="3"/>
  <c r="A6" i="3" s="1"/>
  <c r="Y7" i="3"/>
  <c r="Y8" i="3"/>
  <c r="Y9" i="3"/>
  <c r="Y10" i="3"/>
  <c r="Y11" i="3"/>
  <c r="Y12" i="3"/>
  <c r="Y13" i="3"/>
  <c r="Y14" i="3"/>
  <c r="Y15" i="3"/>
  <c r="Y16" i="3"/>
  <c r="Y17" i="3"/>
  <c r="Y18" i="3"/>
  <c r="Y19" i="3"/>
  <c r="Y20" i="3"/>
  <c r="Y21" i="3"/>
  <c r="Y22" i="3"/>
  <c r="Y23" i="3"/>
  <c r="Y24" i="3"/>
  <c r="Y25" i="3"/>
  <c r="Y26" i="3"/>
  <c r="Y27" i="3"/>
  <c r="Y28" i="3"/>
  <c r="Y29" i="3"/>
  <c r="Y30" i="3"/>
  <c r="Y31" i="3"/>
  <c r="Y32" i="3"/>
  <c r="Y33" i="3"/>
  <c r="Y34" i="3"/>
  <c r="Y35" i="3"/>
  <c r="BP35" i="8"/>
  <c r="BD3" i="8"/>
  <c r="B20" i="8" s="1"/>
  <c r="Q21" i="9" s="1"/>
  <c r="O31" i="1" s="1"/>
  <c r="BP33" i="8"/>
  <c r="BA3" i="8" s="1"/>
  <c r="B19" i="8" s="1"/>
  <c r="Q20" i="9" s="1"/>
  <c r="O29" i="1" s="1"/>
  <c r="BP31" i="8"/>
  <c r="BP29" i="8"/>
  <c r="AU3" i="8" s="1"/>
  <c r="B17" i="8" s="1"/>
  <c r="Q18" i="9" s="1"/>
  <c r="O25" i="1" s="1"/>
  <c r="H22" i="10"/>
  <c r="J22" i="10"/>
  <c r="H23" i="10"/>
  <c r="J23" i="10" s="1"/>
  <c r="H24" i="10"/>
  <c r="J24" i="10" s="1"/>
  <c r="H25" i="10"/>
  <c r="J25" i="10" s="1"/>
  <c r="H26" i="10"/>
  <c r="J26" i="10"/>
  <c r="H27" i="10"/>
  <c r="J27" i="10" s="1"/>
  <c r="H28" i="10"/>
  <c r="J28" i="10" s="1"/>
  <c r="H32" i="10"/>
  <c r="J32" i="10" s="1"/>
  <c r="H33" i="10"/>
  <c r="J33" i="10" s="1"/>
  <c r="H34" i="10"/>
  <c r="J34" i="10" s="1"/>
  <c r="H35" i="10"/>
  <c r="J35" i="10" s="1"/>
  <c r="H29" i="10"/>
  <c r="J29" i="10" s="1"/>
  <c r="BF17" i="2" s="1"/>
  <c r="H30" i="10"/>
  <c r="J30" i="10" s="1"/>
  <c r="H31" i="10"/>
  <c r="J31" i="10"/>
  <c r="H21" i="10"/>
  <c r="J21" i="10" s="1"/>
  <c r="BF15" i="2" s="1"/>
  <c r="K17" i="10"/>
  <c r="L17" i="10"/>
  <c r="Q10" i="10"/>
  <c r="L10" i="10"/>
  <c r="H17" i="10"/>
  <c r="J17" i="10" s="1"/>
  <c r="AN14" i="2" s="1"/>
  <c r="AN18" i="2" s="1"/>
  <c r="T10" i="10"/>
  <c r="Q23" i="9"/>
  <c r="Q24" i="9"/>
  <c r="G13" i="11"/>
  <c r="G14" i="11"/>
  <c r="AK33" i="1" s="1"/>
  <c r="H29" i="1" s="1"/>
  <c r="H14" i="11"/>
  <c r="G16" i="11"/>
  <c r="I16" i="11" s="1"/>
  <c r="L16" i="11" s="1"/>
  <c r="H23" i="9" s="1"/>
  <c r="H32" i="1" s="1"/>
  <c r="G17" i="11"/>
  <c r="AF37" i="1"/>
  <c r="L7" i="11"/>
  <c r="L6" i="11"/>
  <c r="L5" i="10"/>
  <c r="L4" i="10"/>
  <c r="Q11" i="10"/>
  <c r="Q12" i="10"/>
  <c r="Q13" i="10"/>
  <c r="Q14" i="10"/>
  <c r="Q15" i="10"/>
  <c r="Q16" i="10"/>
  <c r="Q17" i="10"/>
  <c r="Q18" i="10"/>
  <c r="N11" i="10"/>
  <c r="N12" i="10"/>
  <c r="N13" i="10"/>
  <c r="N14" i="10"/>
  <c r="N15" i="10"/>
  <c r="N16" i="10"/>
  <c r="N17" i="10"/>
  <c r="N18" i="10"/>
  <c r="N10" i="10"/>
  <c r="B10" i="12"/>
  <c r="N21" i="9"/>
  <c r="N20" i="9"/>
  <c r="N19" i="9"/>
  <c r="N18" i="9"/>
  <c r="I20" i="10"/>
  <c r="I37" i="10"/>
  <c r="G15" i="11"/>
  <c r="J22" i="9" s="1"/>
  <c r="S17" i="9"/>
  <c r="S16" i="9"/>
  <c r="S14" i="9"/>
  <c r="S12" i="9"/>
  <c r="J32" i="9"/>
  <c r="J30" i="9"/>
  <c r="J29" i="9"/>
  <c r="J28" i="9"/>
  <c r="J26" i="9"/>
  <c r="J25" i="9"/>
  <c r="B42" i="10"/>
  <c r="B43" i="11"/>
  <c r="B7" i="11"/>
  <c r="B7" i="9"/>
  <c r="B4" i="10" s="1"/>
  <c r="B5" i="10"/>
  <c r="B5" i="9"/>
  <c r="F20" i="10"/>
  <c r="G20" i="10"/>
  <c r="F37" i="10"/>
  <c r="G37" i="10"/>
  <c r="AD41" i="1"/>
  <c r="AL26" i="1"/>
  <c r="AA28" i="1"/>
  <c r="Y26" i="1"/>
  <c r="AF22" i="1"/>
  <c r="AF18" i="1"/>
  <c r="BF11" i="2"/>
  <c r="BG12" i="2" s="1"/>
  <c r="H23" i="1" s="1"/>
  <c r="AK11" i="2"/>
  <c r="AY11" i="2"/>
  <c r="AR11" i="2"/>
  <c r="AN11" i="2"/>
  <c r="X41" i="2"/>
  <c r="AG41" i="2" s="1"/>
  <c r="AQ41" i="2" s="1"/>
  <c r="AL42" i="2"/>
  <c r="X40" i="2"/>
  <c r="AG40" i="2" s="1"/>
  <c r="AQ40" i="2" s="1"/>
  <c r="AB42" i="2"/>
  <c r="S42" i="2"/>
  <c r="N42" i="2"/>
  <c r="J42" i="2"/>
  <c r="AS3" i="2"/>
  <c r="U3" i="2"/>
  <c r="AF39" i="1"/>
  <c r="AF38" i="1"/>
  <c r="AG38" i="1" s="1"/>
  <c r="AF40" i="1"/>
  <c r="AJ40" i="1" s="1"/>
  <c r="L6" i="1"/>
  <c r="BR36" i="8"/>
  <c r="BR10" i="8"/>
  <c r="BR14" i="8"/>
  <c r="BR6" i="8"/>
  <c r="BR39" i="8"/>
  <c r="BR34" i="8"/>
  <c r="BR26" i="8"/>
  <c r="BR30" i="8"/>
  <c r="BR24" i="8"/>
  <c r="N3" i="8" l="1"/>
  <c r="J13" i="2"/>
  <c r="AF3" i="8"/>
  <c r="I27" i="11"/>
  <c r="B22" i="6"/>
  <c r="AS26" i="6"/>
  <c r="AS9" i="6"/>
  <c r="AS17" i="6"/>
  <c r="T17" i="7"/>
  <c r="AS28" i="6"/>
  <c r="AS6" i="6"/>
  <c r="AS14" i="6"/>
  <c r="P35" i="6"/>
  <c r="Q35" i="3" s="1"/>
  <c r="O35" i="3" s="1"/>
  <c r="I35" i="6"/>
  <c r="BI115" i="6" s="1"/>
  <c r="BI35" i="6" s="1"/>
  <c r="BB135" i="6"/>
  <c r="AZ135" i="6"/>
  <c r="AM18" i="6"/>
  <c r="P25" i="6"/>
  <c r="Q25" i="3" s="1"/>
  <c r="O25" i="3" s="1"/>
  <c r="K35" i="6"/>
  <c r="M33" i="6"/>
  <c r="R35" i="6"/>
  <c r="S35" i="3" s="1"/>
  <c r="L33" i="6"/>
  <c r="L35" i="6"/>
  <c r="AM24" i="6"/>
  <c r="I24" i="6"/>
  <c r="DG104" i="6" s="1"/>
  <c r="Q33" i="6"/>
  <c r="AO31" i="6"/>
  <c r="N35" i="6"/>
  <c r="U35" i="3" s="1"/>
  <c r="Q10" i="6"/>
  <c r="I31" i="6"/>
  <c r="DD111" i="6" s="1"/>
  <c r="DD31" i="6" s="1"/>
  <c r="AO19" i="6"/>
  <c r="N21" i="6"/>
  <c r="U21" i="3" s="1"/>
  <c r="I23" i="6"/>
  <c r="CS103" i="6" s="1"/>
  <c r="CS23" i="6" s="1"/>
  <c r="I30" i="6"/>
  <c r="CA110" i="6" s="1"/>
  <c r="CA30" i="6" s="1"/>
  <c r="I34" i="6"/>
  <c r="BD114" i="6" s="1"/>
  <c r="BD34" i="6" s="1"/>
  <c r="P18" i="6"/>
  <c r="Q18" i="3" s="1"/>
  <c r="O18" i="3" s="1"/>
  <c r="K24" i="6"/>
  <c r="Q24" i="6"/>
  <c r="M20" i="6"/>
  <c r="R29" i="6"/>
  <c r="S29" i="3" s="1"/>
  <c r="AM31" i="6"/>
  <c r="AN31" i="6"/>
  <c r="K31" i="6"/>
  <c r="Q20" i="6"/>
  <c r="Q31" i="6"/>
  <c r="Q35" i="6"/>
  <c r="AO24" i="6"/>
  <c r="AO35" i="6"/>
  <c r="M31" i="6"/>
  <c r="M35" i="6"/>
  <c r="N20" i="6"/>
  <c r="U20" i="3" s="1"/>
  <c r="N31" i="6"/>
  <c r="U31" i="3" s="1"/>
  <c r="R20" i="6"/>
  <c r="S20" i="3" s="1"/>
  <c r="R31" i="6"/>
  <c r="S31" i="3" s="1"/>
  <c r="L24" i="6"/>
  <c r="L31" i="6"/>
  <c r="AM29" i="6"/>
  <c r="AM35" i="6"/>
  <c r="AN11" i="6"/>
  <c r="P20" i="6"/>
  <c r="Q20" i="3" s="1"/>
  <c r="O20" i="3" s="1"/>
  <c r="P13" i="6"/>
  <c r="Q13" i="3" s="1"/>
  <c r="O13" i="3" s="1"/>
  <c r="B30" i="6"/>
  <c r="J30" i="3" s="1"/>
  <c r="CC142" i="6"/>
  <c r="BF150" i="6"/>
  <c r="BJ154" i="6"/>
  <c r="CL150" i="6"/>
  <c r="CP154" i="6"/>
  <c r="AW142" i="6"/>
  <c r="BV150" i="6"/>
  <c r="DB150" i="6"/>
  <c r="BZ154" i="6"/>
  <c r="DH142" i="6"/>
  <c r="AP34" i="6"/>
  <c r="S34" i="6" s="1"/>
  <c r="AQ20" i="6"/>
  <c r="T20" i="6" s="1"/>
  <c r="AQ22" i="6"/>
  <c r="T22" i="6" s="1"/>
  <c r="AQ24" i="6"/>
  <c r="T24" i="6" s="1"/>
  <c r="BM142" i="6"/>
  <c r="CS142" i="6"/>
  <c r="AX150" i="6"/>
  <c r="BN150" i="6"/>
  <c r="CD150" i="6"/>
  <c r="CT150" i="6"/>
  <c r="BB154" i="6"/>
  <c r="BR154" i="6"/>
  <c r="CH154" i="6"/>
  <c r="CX154" i="6"/>
  <c r="DJ150" i="6"/>
  <c r="AV150" i="6"/>
  <c r="AV154" i="6"/>
  <c r="CB140" i="6"/>
  <c r="BE142" i="6"/>
  <c r="BU142" i="6"/>
  <c r="CK142" i="6"/>
  <c r="DA142" i="6"/>
  <c r="BU144" i="6"/>
  <c r="BB150" i="6"/>
  <c r="BJ150" i="6"/>
  <c r="BR150" i="6"/>
  <c r="BZ150" i="6"/>
  <c r="CH150" i="6"/>
  <c r="CP150" i="6"/>
  <c r="CX150" i="6"/>
  <c r="AX154" i="6"/>
  <c r="BF154" i="6"/>
  <c r="BN154" i="6"/>
  <c r="BV154" i="6"/>
  <c r="CD154" i="6"/>
  <c r="CL154" i="6"/>
  <c r="CT154" i="6"/>
  <c r="DB154" i="6"/>
  <c r="AC30" i="6"/>
  <c r="AD30" i="6" s="1"/>
  <c r="AA34" i="6"/>
  <c r="AB34" i="6" s="1"/>
  <c r="DF150" i="6"/>
  <c r="DH154" i="6"/>
  <c r="AE35" i="6"/>
  <c r="AF35" i="6" s="1"/>
  <c r="K21" i="6"/>
  <c r="AO23" i="6"/>
  <c r="AO30" i="6"/>
  <c r="AO34" i="6"/>
  <c r="M13" i="6"/>
  <c r="M23" i="6"/>
  <c r="N13" i="6"/>
  <c r="U13" i="3" s="1"/>
  <c r="N30" i="6"/>
  <c r="U30" i="3" s="1"/>
  <c r="N34" i="6"/>
  <c r="U34" i="3" s="1"/>
  <c r="R13" i="6"/>
  <c r="S13" i="3" s="1"/>
  <c r="R18" i="6"/>
  <c r="S18" i="3" s="1"/>
  <c r="Q26" i="6"/>
  <c r="AN19" i="6"/>
  <c r="AF36" i="1"/>
  <c r="AG36" i="1" s="1"/>
  <c r="Q20" i="10"/>
  <c r="AJ38" i="1"/>
  <c r="AJ39" i="1"/>
  <c r="J21" i="9"/>
  <c r="AR14" i="2"/>
  <c r="AR18" i="2" s="1"/>
  <c r="N8" i="2"/>
  <c r="A7" i="3"/>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Q23" i="6"/>
  <c r="Q34" i="6"/>
  <c r="N16" i="2"/>
  <c r="N12" i="2"/>
  <c r="Z3" i="8"/>
  <c r="AC3" i="8"/>
  <c r="I28" i="11"/>
  <c r="T15" i="7"/>
  <c r="M26" i="6"/>
  <c r="N11" i="6"/>
  <c r="U11" i="3" s="1"/>
  <c r="AO18" i="6"/>
  <c r="N26" i="6"/>
  <c r="U26" i="3" s="1"/>
  <c r="AP20" i="6"/>
  <c r="S20" i="6" s="1"/>
  <c r="AP22" i="6"/>
  <c r="S22" i="6" s="1"/>
  <c r="AP24" i="6"/>
  <c r="S24" i="6" s="1"/>
  <c r="R19" i="6"/>
  <c r="S19" i="3" s="1"/>
  <c r="R23" i="6"/>
  <c r="S23" i="3" s="1"/>
  <c r="BL140" i="6"/>
  <c r="CR140" i="6"/>
  <c r="BA142" i="6"/>
  <c r="BI142" i="6"/>
  <c r="BQ142" i="6"/>
  <c r="BY142" i="6"/>
  <c r="CG142" i="6"/>
  <c r="CO142" i="6"/>
  <c r="CW142" i="6"/>
  <c r="DE142" i="6"/>
  <c r="AZ144" i="6"/>
  <c r="CP144" i="6"/>
  <c r="AA22" i="6"/>
  <c r="AB22" i="6" s="1"/>
  <c r="L23" i="6"/>
  <c r="L25" i="6"/>
  <c r="L34" i="6"/>
  <c r="AM11" i="6"/>
  <c r="AM23" i="6"/>
  <c r="AM26" i="6"/>
  <c r="AN17" i="6"/>
  <c r="AN30" i="6"/>
  <c r="AN34" i="6"/>
  <c r="AS25" i="6"/>
  <c r="AS32" i="6"/>
  <c r="U22" i="6"/>
  <c r="V22" i="6" s="1"/>
  <c r="AU142" i="6" s="1"/>
  <c r="L18" i="6"/>
  <c r="B28" i="6"/>
  <c r="K18" i="6"/>
  <c r="K23" i="6"/>
  <c r="K34" i="6"/>
  <c r="M25" i="6"/>
  <c r="M34" i="6"/>
  <c r="N18" i="6"/>
  <c r="U18" i="3" s="1"/>
  <c r="AO26" i="6"/>
  <c r="Q18" i="6"/>
  <c r="R21" i="6"/>
  <c r="S21" i="3" s="1"/>
  <c r="AM34" i="6"/>
  <c r="AN18" i="6"/>
  <c r="P19" i="6"/>
  <c r="Q19" i="3" s="1"/>
  <c r="O19" i="3" s="1"/>
  <c r="K30" i="6"/>
  <c r="AO21" i="6"/>
  <c r="N10" i="6"/>
  <c r="U10" i="3" s="1"/>
  <c r="N19" i="6"/>
  <c r="U19" i="3" s="1"/>
  <c r="N23" i="6"/>
  <c r="U23" i="3" s="1"/>
  <c r="Q11" i="6"/>
  <c r="Q16" i="6"/>
  <c r="Q19" i="6"/>
  <c r="R34" i="6"/>
  <c r="S34" i="3" s="1"/>
  <c r="AN23" i="6"/>
  <c r="M18" i="6"/>
  <c r="M10" i="6"/>
  <c r="AN25" i="6"/>
  <c r="Q22" i="6"/>
  <c r="Q29" i="6"/>
  <c r="M21" i="6"/>
  <c r="M29" i="6"/>
  <c r="N25" i="6"/>
  <c r="U25" i="3" s="1"/>
  <c r="R25" i="6"/>
  <c r="S25" i="3" s="1"/>
  <c r="AM25" i="6"/>
  <c r="I25" i="6"/>
  <c r="BI105" i="6" s="1"/>
  <c r="AN14" i="6"/>
  <c r="P21" i="6"/>
  <c r="Q21" i="3" s="1"/>
  <c r="O21" i="3" s="1"/>
  <c r="Q21" i="6"/>
  <c r="Q25" i="6"/>
  <c r="K25" i="6"/>
  <c r="N14" i="6"/>
  <c r="U14" i="3" s="1"/>
  <c r="R9" i="6"/>
  <c r="S9" i="3" s="1"/>
  <c r="R14" i="6"/>
  <c r="S14" i="3" s="1"/>
  <c r="R33" i="6"/>
  <c r="S33" i="3" s="1"/>
  <c r="L21" i="6"/>
  <c r="AM14" i="6"/>
  <c r="AM21" i="6"/>
  <c r="I21" i="6"/>
  <c r="AW101" i="6" s="1"/>
  <c r="P10" i="6"/>
  <c r="Q10" i="3" s="1"/>
  <c r="O10" i="3" s="1"/>
  <c r="K20" i="6"/>
  <c r="Q30" i="6"/>
  <c r="M24" i="6"/>
  <c r="M30" i="6"/>
  <c r="AO10" i="6"/>
  <c r="AO13" i="6"/>
  <c r="Q6" i="6"/>
  <c r="R10" i="6"/>
  <c r="S10" i="3" s="1"/>
  <c r="Q14" i="6"/>
  <c r="R24" i="6"/>
  <c r="S24" i="3" s="1"/>
  <c r="R27" i="6"/>
  <c r="S27" i="3" s="1"/>
  <c r="L30" i="6"/>
  <c r="AM10" i="6"/>
  <c r="AM20" i="6"/>
  <c r="AM30" i="6"/>
  <c r="I20" i="6"/>
  <c r="DG100" i="6" s="1"/>
  <c r="AN13" i="6"/>
  <c r="P11" i="6"/>
  <c r="Q11" i="3" s="1"/>
  <c r="O11" i="3" s="1"/>
  <c r="P30" i="6"/>
  <c r="Q30" i="3" s="1"/>
  <c r="O30" i="3" s="1"/>
  <c r="L13" i="6"/>
  <c r="M14" i="6"/>
  <c r="I10" i="6"/>
  <c r="BN90" i="6" s="1"/>
  <c r="K14" i="6"/>
  <c r="AO20" i="6"/>
  <c r="AO11" i="6"/>
  <c r="AO14" i="6"/>
  <c r="N24" i="6"/>
  <c r="U24" i="3" s="1"/>
  <c r="AO28" i="6"/>
  <c r="Q7" i="6"/>
  <c r="Q13" i="6"/>
  <c r="AM28" i="6"/>
  <c r="AM32" i="6"/>
  <c r="P14" i="6"/>
  <c r="Q14" i="3" s="1"/>
  <c r="O14" i="3" s="1"/>
  <c r="AQ34" i="6"/>
  <c r="T34" i="6" s="1"/>
  <c r="L34" i="3" s="1"/>
  <c r="BT140" i="6"/>
  <c r="CZ140" i="6"/>
  <c r="AY142" i="6"/>
  <c r="BG142" i="6"/>
  <c r="BO142" i="6"/>
  <c r="BW142" i="6"/>
  <c r="CE142" i="6"/>
  <c r="CM142" i="6"/>
  <c r="CU142" i="6"/>
  <c r="DC142" i="6"/>
  <c r="BJ144" i="6"/>
  <c r="DA144" i="6"/>
  <c r="BD150" i="6"/>
  <c r="BL150" i="6"/>
  <c r="BT150" i="6"/>
  <c r="CB150" i="6"/>
  <c r="CJ150" i="6"/>
  <c r="CR150" i="6"/>
  <c r="CZ150" i="6"/>
  <c r="AZ154" i="6"/>
  <c r="BH154" i="6"/>
  <c r="BP154" i="6"/>
  <c r="BX154" i="6"/>
  <c r="CF154" i="6"/>
  <c r="CN154" i="6"/>
  <c r="CV154" i="6"/>
  <c r="DD154" i="6"/>
  <c r="Y22" i="6"/>
  <c r="Z22" i="6" s="1"/>
  <c r="Y30" i="6"/>
  <c r="Z30" i="6" s="1"/>
  <c r="AG22" i="6"/>
  <c r="AG34" i="6"/>
  <c r="DF142" i="6"/>
  <c r="DH150" i="6"/>
  <c r="DJ154" i="6"/>
  <c r="DK129" i="6"/>
  <c r="CU129" i="6"/>
  <c r="CE129" i="6"/>
  <c r="U8" i="6"/>
  <c r="AR9" i="6"/>
  <c r="AR22" i="6"/>
  <c r="AR30" i="6"/>
  <c r="BH129" i="6"/>
  <c r="BD140" i="6"/>
  <c r="CJ140" i="6"/>
  <c r="BC142" i="6"/>
  <c r="BK142" i="6"/>
  <c r="BS142" i="6"/>
  <c r="CA142" i="6"/>
  <c r="CI142" i="6"/>
  <c r="CQ142" i="6"/>
  <c r="CY142" i="6"/>
  <c r="CE144" i="6"/>
  <c r="AZ150" i="6"/>
  <c r="BH150" i="6"/>
  <c r="BP150" i="6"/>
  <c r="BX150" i="6"/>
  <c r="CF150" i="6"/>
  <c r="CN150" i="6"/>
  <c r="CV150" i="6"/>
  <c r="DD150" i="6"/>
  <c r="BD154" i="6"/>
  <c r="BL154" i="6"/>
  <c r="BT154" i="6"/>
  <c r="CB154" i="6"/>
  <c r="CJ154" i="6"/>
  <c r="CR154" i="6"/>
  <c r="CZ154" i="6"/>
  <c r="Y8" i="6"/>
  <c r="Z8" i="6" s="1"/>
  <c r="Y10" i="6"/>
  <c r="Z10" i="6" s="1"/>
  <c r="AE22" i="6"/>
  <c r="AF22" i="6" s="1"/>
  <c r="AG30" i="6"/>
  <c r="DF140" i="6"/>
  <c r="DJ142" i="6"/>
  <c r="DF154" i="6"/>
  <c r="DC129" i="6"/>
  <c r="CM129" i="6"/>
  <c r="DK130" i="6"/>
  <c r="DG130" i="6"/>
  <c r="DC130" i="6"/>
  <c r="CY130" i="6"/>
  <c r="CU130" i="6"/>
  <c r="CQ130" i="6"/>
  <c r="CM130" i="6"/>
  <c r="CI130" i="6"/>
  <c r="CE130" i="6"/>
  <c r="CA130" i="6"/>
  <c r="BS129" i="6"/>
  <c r="BU130" i="6"/>
  <c r="BM130" i="6"/>
  <c r="BE130" i="6"/>
  <c r="AW130" i="6"/>
  <c r="BY104" i="6"/>
  <c r="B32" i="6"/>
  <c r="AQ30" i="6"/>
  <c r="T30" i="6" s="1"/>
  <c r="L30" i="3" s="1"/>
  <c r="AZ140" i="6"/>
  <c r="BP140" i="6"/>
  <c r="CF140" i="6"/>
  <c r="CV140" i="6"/>
  <c r="AZ142" i="6"/>
  <c r="BD142" i="6"/>
  <c r="BH142" i="6"/>
  <c r="BL142" i="6"/>
  <c r="BP142" i="6"/>
  <c r="BT142" i="6"/>
  <c r="BX142" i="6"/>
  <c r="CB142" i="6"/>
  <c r="CF142" i="6"/>
  <c r="CJ142" i="6"/>
  <c r="CN142" i="6"/>
  <c r="CR142" i="6"/>
  <c r="CV142" i="6"/>
  <c r="CZ142" i="6"/>
  <c r="DD142" i="6"/>
  <c r="BE144" i="6"/>
  <c r="BZ144" i="6"/>
  <c r="CU144" i="6"/>
  <c r="AY150" i="6"/>
  <c r="BC150" i="6"/>
  <c r="BG150" i="6"/>
  <c r="BK150" i="6"/>
  <c r="BO150" i="6"/>
  <c r="BS150" i="6"/>
  <c r="BW150" i="6"/>
  <c r="CA150" i="6"/>
  <c r="CE150" i="6"/>
  <c r="CI150" i="6"/>
  <c r="CM150" i="6"/>
  <c r="CQ150" i="6"/>
  <c r="CU150" i="6"/>
  <c r="CY150" i="6"/>
  <c r="DC150" i="6"/>
  <c r="BW152" i="6"/>
  <c r="AW154" i="6"/>
  <c r="BA154" i="6"/>
  <c r="BE154" i="6"/>
  <c r="BI154" i="6"/>
  <c r="BM154" i="6"/>
  <c r="BQ154" i="6"/>
  <c r="BU154" i="6"/>
  <c r="BY154" i="6"/>
  <c r="CC154" i="6"/>
  <c r="CG154" i="6"/>
  <c r="CK154" i="6"/>
  <c r="CO154" i="6"/>
  <c r="CS154" i="6"/>
  <c r="CW154" i="6"/>
  <c r="DA154" i="6"/>
  <c r="DE154" i="6"/>
  <c r="AC20" i="6"/>
  <c r="AD20" i="6" s="1"/>
  <c r="AC22" i="6"/>
  <c r="AD22" i="6" s="1"/>
  <c r="AA30" i="6"/>
  <c r="AB30" i="6" s="1"/>
  <c r="AC34" i="6"/>
  <c r="AD34" i="6" s="1"/>
  <c r="DI142" i="6"/>
  <c r="DG150" i="6"/>
  <c r="DK150" i="6"/>
  <c r="G22" i="6"/>
  <c r="AH22" i="6" s="1"/>
  <c r="E22" i="6"/>
  <c r="W22" i="6" s="1"/>
  <c r="U30" i="6"/>
  <c r="V30" i="6" s="1"/>
  <c r="AU150" i="6" s="1"/>
  <c r="AG11" i="6"/>
  <c r="DA131" i="6"/>
  <c r="CQ131" i="6"/>
  <c r="CF131" i="6"/>
  <c r="BU131" i="6"/>
  <c r="BK131" i="6"/>
  <c r="BN133" i="6"/>
  <c r="DB94" i="6"/>
  <c r="BN94" i="6"/>
  <c r="E10" i="6"/>
  <c r="W10" i="6" s="1"/>
  <c r="U10" i="6"/>
  <c r="V10" i="6" s="1"/>
  <c r="AU130" i="6" s="1"/>
  <c r="AX130" i="6"/>
  <c r="BB130" i="6"/>
  <c r="BF130" i="6"/>
  <c r="BJ130" i="6"/>
  <c r="BN130" i="6"/>
  <c r="BR130" i="6"/>
  <c r="BV130" i="6"/>
  <c r="BX130" i="6"/>
  <c r="G10" i="6"/>
  <c r="AH10" i="6" s="1"/>
  <c r="AI10" i="6" s="1"/>
  <c r="AV130" i="6"/>
  <c r="AZ130" i="6"/>
  <c r="BD130" i="6"/>
  <c r="BH130" i="6"/>
  <c r="BL130" i="6"/>
  <c r="BP130" i="6"/>
  <c r="BT130" i="6"/>
  <c r="BB134" i="6"/>
  <c r="BH134" i="6"/>
  <c r="BU134" i="6"/>
  <c r="CK134" i="6"/>
  <c r="CZ134" i="6"/>
  <c r="AC14" i="6"/>
  <c r="AD14" i="6" s="1"/>
  <c r="CC134" i="6"/>
  <c r="CS134" i="6"/>
  <c r="DH134" i="6"/>
  <c r="O34" i="6"/>
  <c r="AR34" i="6"/>
  <c r="U34" i="6"/>
  <c r="V34" i="6" s="1"/>
  <c r="AU154" i="6" s="1"/>
  <c r="AP30" i="6"/>
  <c r="S30" i="6" s="1"/>
  <c r="AV142" i="6"/>
  <c r="BH140" i="6"/>
  <c r="BX140" i="6"/>
  <c r="CN140" i="6"/>
  <c r="AX142" i="6"/>
  <c r="BB142" i="6"/>
  <c r="BF142" i="6"/>
  <c r="BJ142" i="6"/>
  <c r="BN142" i="6"/>
  <c r="BR142" i="6"/>
  <c r="BV142" i="6"/>
  <c r="BZ142" i="6"/>
  <c r="CD142" i="6"/>
  <c r="CH142" i="6"/>
  <c r="CL142" i="6"/>
  <c r="CP142" i="6"/>
  <c r="CT142" i="6"/>
  <c r="CX142" i="6"/>
  <c r="DB142" i="6"/>
  <c r="BO144" i="6"/>
  <c r="CK144" i="6"/>
  <c r="AW150" i="6"/>
  <c r="BA150" i="6"/>
  <c r="BE150" i="6"/>
  <c r="BI150" i="6"/>
  <c r="BM150" i="6"/>
  <c r="BQ150" i="6"/>
  <c r="BU150" i="6"/>
  <c r="BY150" i="6"/>
  <c r="CC150" i="6"/>
  <c r="CG150" i="6"/>
  <c r="CK150" i="6"/>
  <c r="CO150" i="6"/>
  <c r="CS150" i="6"/>
  <c r="CW150" i="6"/>
  <c r="DA150" i="6"/>
  <c r="DE150" i="6"/>
  <c r="AY154" i="6"/>
  <c r="BC154" i="6"/>
  <c r="BG154" i="6"/>
  <c r="BK154" i="6"/>
  <c r="BO154" i="6"/>
  <c r="BS154" i="6"/>
  <c r="BW154" i="6"/>
  <c r="CA154" i="6"/>
  <c r="CE154" i="6"/>
  <c r="CI154" i="6"/>
  <c r="CM154" i="6"/>
  <c r="CQ154" i="6"/>
  <c r="CU154" i="6"/>
  <c r="CY154" i="6"/>
  <c r="DC154" i="6"/>
  <c r="Y34" i="6"/>
  <c r="Z34" i="6" s="1"/>
  <c r="DG142" i="6"/>
  <c r="DK142" i="6"/>
  <c r="DI150" i="6"/>
  <c r="DG154" i="6"/>
  <c r="DK154" i="6"/>
  <c r="AV131" i="6"/>
  <c r="BA131" i="6"/>
  <c r="BG131" i="6"/>
  <c r="BL131" i="6"/>
  <c r="BQ131" i="6"/>
  <c r="BW131" i="6"/>
  <c r="CB131" i="6"/>
  <c r="CG131" i="6"/>
  <c r="CM131" i="6"/>
  <c r="CR131" i="6"/>
  <c r="CW131" i="6"/>
  <c r="DC131" i="6"/>
  <c r="DH131" i="6"/>
  <c r="G11" i="6"/>
  <c r="J11" i="6" s="1"/>
  <c r="AJ11" i="6" s="1"/>
  <c r="AK11" i="6" s="1"/>
  <c r="AY131" i="6"/>
  <c r="BD131" i="6"/>
  <c r="BI131" i="6"/>
  <c r="BO131" i="6"/>
  <c r="BT131" i="6"/>
  <c r="BY131" i="6"/>
  <c r="CE131" i="6"/>
  <c r="CJ131" i="6"/>
  <c r="CO131" i="6"/>
  <c r="CU131" i="6"/>
  <c r="CZ131" i="6"/>
  <c r="DE131" i="6"/>
  <c r="DK131" i="6"/>
  <c r="AV133" i="6"/>
  <c r="AY133" i="6"/>
  <c r="BE133" i="6"/>
  <c r="BJ133" i="6"/>
  <c r="BO133" i="6"/>
  <c r="BU133" i="6"/>
  <c r="BX133" i="6"/>
  <c r="BB133" i="6"/>
  <c r="BG133" i="6"/>
  <c r="BM133" i="6"/>
  <c r="BR133" i="6"/>
  <c r="BW133" i="6"/>
  <c r="DG133" i="6"/>
  <c r="DK133" i="6"/>
  <c r="CB133" i="6"/>
  <c r="BD135" i="6"/>
  <c r="AX135" i="6"/>
  <c r="DK137" i="6"/>
  <c r="DC137" i="6"/>
  <c r="CW137" i="6"/>
  <c r="CP137" i="6"/>
  <c r="CH137" i="6"/>
  <c r="CA137" i="6"/>
  <c r="BU137" i="6"/>
  <c r="BM137" i="6"/>
  <c r="BF137" i="6"/>
  <c r="DK139" i="6"/>
  <c r="DD139" i="6"/>
  <c r="CW139" i="6"/>
  <c r="CO139" i="6"/>
  <c r="CI139" i="6"/>
  <c r="CB139" i="6"/>
  <c r="BT139" i="6"/>
  <c r="BM139" i="6"/>
  <c r="BG139" i="6"/>
  <c r="BY146" i="6"/>
  <c r="BR146" i="6"/>
  <c r="BL146" i="6"/>
  <c r="BD146" i="6"/>
  <c r="AW146" i="6"/>
  <c r="DH148" i="6"/>
  <c r="DB148" i="6"/>
  <c r="AA28" i="6"/>
  <c r="AB28" i="6" s="1"/>
  <c r="CO148" i="6"/>
  <c r="CH148" i="6"/>
  <c r="BZ148" i="6"/>
  <c r="BT148" i="6"/>
  <c r="BM148" i="6"/>
  <c r="BE148" i="6"/>
  <c r="AX148" i="6"/>
  <c r="G28" i="6"/>
  <c r="AH28" i="6" s="1"/>
  <c r="AI28" i="6" s="1"/>
  <c r="AZ115" i="6"/>
  <c r="AZ35" i="6" s="1"/>
  <c r="O20" i="6"/>
  <c r="AR20" i="6"/>
  <c r="E20" i="6"/>
  <c r="W20" i="6" s="1"/>
  <c r="DH140" i="6"/>
  <c r="AG20" i="6"/>
  <c r="U20" i="6"/>
  <c r="V20" i="6" s="1"/>
  <c r="AU140" i="6" s="1"/>
  <c r="DK140" i="6"/>
  <c r="DG140" i="6"/>
  <c r="Y20" i="6"/>
  <c r="Z20" i="6" s="1"/>
  <c r="O24" i="6"/>
  <c r="DK144" i="6"/>
  <c r="DG144" i="6"/>
  <c r="Y24" i="6"/>
  <c r="Z24" i="6" s="1"/>
  <c r="DD144" i="6"/>
  <c r="CZ144" i="6"/>
  <c r="CV144" i="6"/>
  <c r="CR144" i="6"/>
  <c r="CN144" i="6"/>
  <c r="CJ144" i="6"/>
  <c r="CF144" i="6"/>
  <c r="CB144" i="6"/>
  <c r="BX144" i="6"/>
  <c r="BT144" i="6"/>
  <c r="BP144" i="6"/>
  <c r="BL144" i="6"/>
  <c r="BH144" i="6"/>
  <c r="BD144" i="6"/>
  <c r="U24" i="6"/>
  <c r="V24" i="6" s="1"/>
  <c r="AU144" i="6" s="1"/>
  <c r="E24" i="6"/>
  <c r="W24" i="6" s="1"/>
  <c r="DJ144" i="6"/>
  <c r="DF144" i="6"/>
  <c r="AA24" i="6"/>
  <c r="AB24" i="6" s="1"/>
  <c r="AW140" i="6"/>
  <c r="BE140" i="6"/>
  <c r="BM140" i="6"/>
  <c r="BU140" i="6"/>
  <c r="CG140" i="6"/>
  <c r="CO140" i="6"/>
  <c r="CW140" i="6"/>
  <c r="DE140" i="6"/>
  <c r="AW144" i="6"/>
  <c r="BF144" i="6"/>
  <c r="BQ144" i="6"/>
  <c r="CA144" i="6"/>
  <c r="CL144" i="6"/>
  <c r="CW144" i="6"/>
  <c r="AA20" i="6"/>
  <c r="AB20" i="6" s="1"/>
  <c r="DI140" i="6"/>
  <c r="G20" i="6"/>
  <c r="AH20" i="6" s="1"/>
  <c r="AI20" i="6" s="1"/>
  <c r="CQ98" i="6"/>
  <c r="BG98" i="6"/>
  <c r="CH98" i="6"/>
  <c r="DE98" i="6"/>
  <c r="DH98" i="6"/>
  <c r="E7" i="6"/>
  <c r="U7" i="6"/>
  <c r="E9" i="6"/>
  <c r="W9" i="6" s="1"/>
  <c r="U9" i="6"/>
  <c r="V9" i="6" s="1"/>
  <c r="AU129" i="6" s="1"/>
  <c r="AW129" i="6"/>
  <c r="BA129" i="6"/>
  <c r="BE129" i="6"/>
  <c r="BI129" i="6"/>
  <c r="BM129" i="6"/>
  <c r="BQ129" i="6"/>
  <c r="BU129" i="6"/>
  <c r="BY129" i="6"/>
  <c r="AC9" i="6"/>
  <c r="AD9" i="6" s="1"/>
  <c r="AZ129" i="6"/>
  <c r="BF129" i="6"/>
  <c r="BK129" i="6"/>
  <c r="BP129" i="6"/>
  <c r="BV129" i="6"/>
  <c r="CB129" i="6"/>
  <c r="CF129" i="6"/>
  <c r="CJ129" i="6"/>
  <c r="CN129" i="6"/>
  <c r="CR129" i="6"/>
  <c r="CV129" i="6"/>
  <c r="CZ129" i="6"/>
  <c r="DD129" i="6"/>
  <c r="DH129" i="6"/>
  <c r="AG9" i="6"/>
  <c r="AV129" i="6"/>
  <c r="BB129" i="6"/>
  <c r="BG129" i="6"/>
  <c r="BL129" i="6"/>
  <c r="BR129" i="6"/>
  <c r="BW129" i="6"/>
  <c r="BZ129" i="6"/>
  <c r="CC129" i="6"/>
  <c r="CG129" i="6"/>
  <c r="CK129" i="6"/>
  <c r="CO129" i="6"/>
  <c r="CS129" i="6"/>
  <c r="CW129" i="6"/>
  <c r="DA129" i="6"/>
  <c r="DE129" i="6"/>
  <c r="DI129" i="6"/>
  <c r="Y16" i="6"/>
  <c r="Z16" i="6" s="1"/>
  <c r="BA136" i="6" s="1"/>
  <c r="AA16" i="6"/>
  <c r="AB16" i="6" s="1"/>
  <c r="BC136" i="6" s="1"/>
  <c r="BB138" i="6"/>
  <c r="CB138" i="6"/>
  <c r="DG138" i="6"/>
  <c r="BO138" i="6"/>
  <c r="CJ138" i="6"/>
  <c r="U21" i="6"/>
  <c r="V21" i="6" s="1"/>
  <c r="AU141" i="6" s="1"/>
  <c r="G21" i="6"/>
  <c r="AH21" i="6" s="1"/>
  <c r="AI21" i="6" s="1"/>
  <c r="DF141" i="6"/>
  <c r="DC145" i="6"/>
  <c r="CU145" i="6"/>
  <c r="CM145" i="6"/>
  <c r="CE145" i="6"/>
  <c r="BW145" i="6"/>
  <c r="BO145" i="6"/>
  <c r="BI145" i="6"/>
  <c r="BC145" i="6"/>
  <c r="AY145" i="6"/>
  <c r="DJ145" i="6"/>
  <c r="Y25" i="6"/>
  <c r="Z25" i="6" s="1"/>
  <c r="BR147" i="6"/>
  <c r="CR147" i="6"/>
  <c r="BB147" i="6"/>
  <c r="CX147" i="6"/>
  <c r="O33" i="6"/>
  <c r="U33" i="6"/>
  <c r="V33" i="6" s="1"/>
  <c r="AU153" i="6" s="1"/>
  <c r="DH153" i="6"/>
  <c r="Y33" i="6"/>
  <c r="Z33" i="6" s="1"/>
  <c r="DC153" i="6"/>
  <c r="CY153" i="6"/>
  <c r="CU153" i="6"/>
  <c r="CQ153" i="6"/>
  <c r="CM153" i="6"/>
  <c r="CI153" i="6"/>
  <c r="CE153" i="6"/>
  <c r="CA153" i="6"/>
  <c r="BW153" i="6"/>
  <c r="BS153" i="6"/>
  <c r="BO153" i="6"/>
  <c r="BK153" i="6"/>
  <c r="BG153" i="6"/>
  <c r="BC153" i="6"/>
  <c r="AY153" i="6"/>
  <c r="E33" i="6"/>
  <c r="W33" i="6" s="1"/>
  <c r="DK153" i="6"/>
  <c r="DG153" i="6"/>
  <c r="AG33" i="6"/>
  <c r="AA33" i="6"/>
  <c r="AB33" i="6" s="1"/>
  <c r="DB153" i="6"/>
  <c r="CX153" i="6"/>
  <c r="CT153" i="6"/>
  <c r="CP153" i="6"/>
  <c r="CL153" i="6"/>
  <c r="CH153" i="6"/>
  <c r="CD153" i="6"/>
  <c r="BZ153" i="6"/>
  <c r="BV153" i="6"/>
  <c r="BR153" i="6"/>
  <c r="BN153" i="6"/>
  <c r="BJ153" i="6"/>
  <c r="BF153" i="6"/>
  <c r="BB153" i="6"/>
  <c r="AX153" i="6"/>
  <c r="AP9" i="6"/>
  <c r="S9" i="6" s="1"/>
  <c r="AQ18" i="6"/>
  <c r="T18" i="6" s="1"/>
  <c r="AV140" i="6"/>
  <c r="AV144" i="6"/>
  <c r="AX140" i="6"/>
  <c r="BB140" i="6"/>
  <c r="BF140" i="6"/>
  <c r="BJ140" i="6"/>
  <c r="BN140" i="6"/>
  <c r="BR140" i="6"/>
  <c r="BV140" i="6"/>
  <c r="BZ140" i="6"/>
  <c r="CD140" i="6"/>
  <c r="CH140" i="6"/>
  <c r="CL140" i="6"/>
  <c r="CP140" i="6"/>
  <c r="CT140" i="6"/>
  <c r="CX140" i="6"/>
  <c r="DB140" i="6"/>
  <c r="AW141" i="6"/>
  <c r="BA141" i="6"/>
  <c r="BE141" i="6"/>
  <c r="BI141" i="6"/>
  <c r="BM141" i="6"/>
  <c r="BQ141" i="6"/>
  <c r="BU141" i="6"/>
  <c r="BY141" i="6"/>
  <c r="CC141" i="6"/>
  <c r="CG141" i="6"/>
  <c r="CK141" i="6"/>
  <c r="CO141" i="6"/>
  <c r="CS141" i="6"/>
  <c r="CW141" i="6"/>
  <c r="DA141" i="6"/>
  <c r="DE141" i="6"/>
  <c r="AX144" i="6"/>
  <c r="BB144" i="6"/>
  <c r="BG144" i="6"/>
  <c r="BM144" i="6"/>
  <c r="BR144" i="6"/>
  <c r="BW144" i="6"/>
  <c r="CC144" i="6"/>
  <c r="CH144" i="6"/>
  <c r="CM144" i="6"/>
  <c r="CS144" i="6"/>
  <c r="CX144" i="6"/>
  <c r="DC144" i="6"/>
  <c r="AZ145" i="6"/>
  <c r="BF145" i="6"/>
  <c r="BM145" i="6"/>
  <c r="BY145" i="6"/>
  <c r="CI145" i="6"/>
  <c r="CS145" i="6"/>
  <c r="DE145" i="6"/>
  <c r="BA149" i="6"/>
  <c r="BF149" i="6"/>
  <c r="BL149" i="6"/>
  <c r="BQ149" i="6"/>
  <c r="BV149" i="6"/>
  <c r="CB149" i="6"/>
  <c r="CG149" i="6"/>
  <c r="CL149" i="6"/>
  <c r="CR149" i="6"/>
  <c r="CZ149" i="6"/>
  <c r="AZ153" i="6"/>
  <c r="BH153" i="6"/>
  <c r="BP153" i="6"/>
  <c r="BX153" i="6"/>
  <c r="CF153" i="6"/>
  <c r="CN153" i="6"/>
  <c r="CV153" i="6"/>
  <c r="DD153" i="6"/>
  <c r="AA7" i="6"/>
  <c r="AB7" i="6" s="1"/>
  <c r="AA9" i="6"/>
  <c r="AB9" i="6" s="1"/>
  <c r="AC25" i="6"/>
  <c r="AD25" i="6" s="1"/>
  <c r="Y29" i="6"/>
  <c r="Z29" i="6" s="1"/>
  <c r="AG24" i="6"/>
  <c r="DJ140" i="6"/>
  <c r="DI144" i="6"/>
  <c r="DH149" i="6"/>
  <c r="DJ153" i="6"/>
  <c r="DG129" i="6"/>
  <c r="CY129" i="6"/>
  <c r="CQ129" i="6"/>
  <c r="CI129" i="6"/>
  <c r="CA129" i="6"/>
  <c r="CF115" i="6"/>
  <c r="CF35" i="6" s="1"/>
  <c r="G25" i="6"/>
  <c r="AH25" i="6" s="1"/>
  <c r="AI25" i="6" s="1"/>
  <c r="U29" i="6"/>
  <c r="V29" i="6" s="1"/>
  <c r="AU149" i="6" s="1"/>
  <c r="AR24" i="6"/>
  <c r="BO129" i="6"/>
  <c r="BD129" i="6"/>
  <c r="CE98" i="6"/>
  <c r="CH147" i="6"/>
  <c r="BA140" i="6"/>
  <c r="BI140" i="6"/>
  <c r="BQ140" i="6"/>
  <c r="BY140" i="6"/>
  <c r="CC140" i="6"/>
  <c r="CK140" i="6"/>
  <c r="CS140" i="6"/>
  <c r="DA140" i="6"/>
  <c r="BA144" i="6"/>
  <c r="BK144" i="6"/>
  <c r="BV144" i="6"/>
  <c r="CG144" i="6"/>
  <c r="CQ144" i="6"/>
  <c r="DB144" i="6"/>
  <c r="DH144" i="6"/>
  <c r="O29" i="6"/>
  <c r="E29" i="6"/>
  <c r="W29" i="6" s="1"/>
  <c r="G29" i="6"/>
  <c r="AH29" i="6" s="1"/>
  <c r="AI29" i="6" s="1"/>
  <c r="DJ149" i="6"/>
  <c r="DF149" i="6"/>
  <c r="AG29" i="6"/>
  <c r="AA29" i="6"/>
  <c r="AB29" i="6" s="1"/>
  <c r="DC149" i="6"/>
  <c r="CY149" i="6"/>
  <c r="CU149" i="6"/>
  <c r="CQ149" i="6"/>
  <c r="CM149" i="6"/>
  <c r="CI149" i="6"/>
  <c r="CE149" i="6"/>
  <c r="CA149" i="6"/>
  <c r="BW149" i="6"/>
  <c r="BS149" i="6"/>
  <c r="BO149" i="6"/>
  <c r="BK149" i="6"/>
  <c r="BG149" i="6"/>
  <c r="BC149" i="6"/>
  <c r="AY149" i="6"/>
  <c r="DI149" i="6"/>
  <c r="AC29" i="6"/>
  <c r="AD29" i="6" s="1"/>
  <c r="DB149" i="6"/>
  <c r="CX149" i="6"/>
  <c r="CT149" i="6"/>
  <c r="AQ27" i="6"/>
  <c r="T27" i="6" s="1"/>
  <c r="L27" i="3" s="1"/>
  <c r="AV141" i="6"/>
  <c r="AV145" i="6"/>
  <c r="AV153" i="6"/>
  <c r="AY140" i="6"/>
  <c r="BC140" i="6"/>
  <c r="BG140" i="6"/>
  <c r="BK140" i="6"/>
  <c r="BO140" i="6"/>
  <c r="BS140" i="6"/>
  <c r="BW140" i="6"/>
  <c r="CA140" i="6"/>
  <c r="CE140" i="6"/>
  <c r="CI140" i="6"/>
  <c r="CM140" i="6"/>
  <c r="CQ140" i="6"/>
  <c r="CU140" i="6"/>
  <c r="CY140" i="6"/>
  <c r="DC140" i="6"/>
  <c r="AX141" i="6"/>
  <c r="BB141" i="6"/>
  <c r="BF141" i="6"/>
  <c r="BJ141" i="6"/>
  <c r="BN141" i="6"/>
  <c r="BR141" i="6"/>
  <c r="BV141" i="6"/>
  <c r="BZ141" i="6"/>
  <c r="CD141" i="6"/>
  <c r="CH141" i="6"/>
  <c r="CL141" i="6"/>
  <c r="CP141" i="6"/>
  <c r="CT141" i="6"/>
  <c r="CX141" i="6"/>
  <c r="DB141" i="6"/>
  <c r="AY144" i="6"/>
  <c r="BC144" i="6"/>
  <c r="BI144" i="6"/>
  <c r="BN144" i="6"/>
  <c r="BS144" i="6"/>
  <c r="BY144" i="6"/>
  <c r="CD144" i="6"/>
  <c r="CI144" i="6"/>
  <c r="CO144" i="6"/>
  <c r="CT144" i="6"/>
  <c r="CY144" i="6"/>
  <c r="DE144" i="6"/>
  <c r="BA145" i="6"/>
  <c r="BG145" i="6"/>
  <c r="BQ145" i="6"/>
  <c r="CA145" i="6"/>
  <c r="CK145" i="6"/>
  <c r="CW145" i="6"/>
  <c r="AW149" i="6"/>
  <c r="BB149" i="6"/>
  <c r="BH149" i="6"/>
  <c r="BM149" i="6"/>
  <c r="BR149" i="6"/>
  <c r="BX149" i="6"/>
  <c r="CC149" i="6"/>
  <c r="CH149" i="6"/>
  <c r="CN149" i="6"/>
  <c r="CS149" i="6"/>
  <c r="DA149" i="6"/>
  <c r="BA153" i="6"/>
  <c r="BI153" i="6"/>
  <c r="BQ153" i="6"/>
  <c r="BY153" i="6"/>
  <c r="CG153" i="6"/>
  <c r="CO153" i="6"/>
  <c r="CW153" i="6"/>
  <c r="DE153" i="6"/>
  <c r="Y7" i="6"/>
  <c r="Z7" i="6" s="1"/>
  <c r="Y9" i="6"/>
  <c r="Z9" i="6" s="1"/>
  <c r="AA21" i="6"/>
  <c r="AB21" i="6" s="1"/>
  <c r="AC33" i="6"/>
  <c r="AD33" i="6" s="1"/>
  <c r="DH141" i="6"/>
  <c r="DF145" i="6"/>
  <c r="DK149" i="6"/>
  <c r="DF129" i="6"/>
  <c r="CX129" i="6"/>
  <c r="CP129" i="6"/>
  <c r="CH129" i="6"/>
  <c r="G33" i="6"/>
  <c r="AH33" i="6" s="1"/>
  <c r="AI33" i="6" s="1"/>
  <c r="G24" i="6"/>
  <c r="AR18" i="6"/>
  <c r="BX129" i="6"/>
  <c r="BN129" i="6"/>
  <c r="BC129" i="6"/>
  <c r="G9" i="6"/>
  <c r="J9" i="6" s="1"/>
  <c r="AJ9" i="6" s="1"/>
  <c r="AK9" i="6" s="1"/>
  <c r="BP138" i="6"/>
  <c r="BL147" i="6"/>
  <c r="E11" i="6"/>
  <c r="W11" i="6" s="1"/>
  <c r="U11" i="6"/>
  <c r="V11" i="6" s="1"/>
  <c r="AU131" i="6" s="1"/>
  <c r="AX131" i="6"/>
  <c r="BB131" i="6"/>
  <c r="BF131" i="6"/>
  <c r="BJ131" i="6"/>
  <c r="BN131" i="6"/>
  <c r="BR131" i="6"/>
  <c r="BV131" i="6"/>
  <c r="BZ131" i="6"/>
  <c r="CD131" i="6"/>
  <c r="CH131" i="6"/>
  <c r="CL131" i="6"/>
  <c r="CP131" i="6"/>
  <c r="CT131" i="6"/>
  <c r="CX131" i="6"/>
  <c r="DB131" i="6"/>
  <c r="DF131" i="6"/>
  <c r="DJ131" i="6"/>
  <c r="E13" i="6"/>
  <c r="W13" i="6" s="1"/>
  <c r="U13" i="6"/>
  <c r="V13" i="6" s="1"/>
  <c r="AU133" i="6" s="1"/>
  <c r="AW133" i="6"/>
  <c r="AZ133" i="6"/>
  <c r="BD133" i="6"/>
  <c r="BH133" i="6"/>
  <c r="BL133" i="6"/>
  <c r="BP133" i="6"/>
  <c r="BT133" i="6"/>
  <c r="BA104" i="6"/>
  <c r="E15" i="6"/>
  <c r="G15" i="6" s="1"/>
  <c r="AC15" i="6"/>
  <c r="AY135" i="6"/>
  <c r="BC135" i="6"/>
  <c r="AX137" i="6"/>
  <c r="BC137" i="6"/>
  <c r="BI137" i="6"/>
  <c r="BN137" i="6"/>
  <c r="BS137" i="6"/>
  <c r="BY137" i="6"/>
  <c r="CD137" i="6"/>
  <c r="CI137" i="6"/>
  <c r="CO137" i="6"/>
  <c r="CT137" i="6"/>
  <c r="CY137" i="6"/>
  <c r="DE137" i="6"/>
  <c r="DJ137" i="6"/>
  <c r="AC19" i="6"/>
  <c r="AD19" i="6" s="1"/>
  <c r="AZ139" i="6"/>
  <c r="BE139" i="6"/>
  <c r="BK139" i="6"/>
  <c r="BP139" i="6"/>
  <c r="BU139" i="6"/>
  <c r="CA139" i="6"/>
  <c r="CF139" i="6"/>
  <c r="CK139" i="6"/>
  <c r="CQ139" i="6"/>
  <c r="CV139" i="6"/>
  <c r="DA139" i="6"/>
  <c r="DG139" i="6"/>
  <c r="AG19" i="6"/>
  <c r="J34" i="6"/>
  <c r="AJ34" i="6" s="1"/>
  <c r="AK34" i="6" s="1"/>
  <c r="AC23" i="6"/>
  <c r="AD23" i="6" s="1"/>
  <c r="DJ143" i="6"/>
  <c r="E6" i="6"/>
  <c r="O6" i="6" s="1"/>
  <c r="U6" i="6"/>
  <c r="AA6" i="6"/>
  <c r="AB6" i="6" s="1"/>
  <c r="AC6" i="6"/>
  <c r="AD6" i="6" s="1"/>
  <c r="Y6" i="6"/>
  <c r="Z6" i="6" s="1"/>
  <c r="O21" i="6"/>
  <c r="AR21" i="6"/>
  <c r="DI141" i="6"/>
  <c r="AC21" i="6"/>
  <c r="AD21" i="6" s="1"/>
  <c r="DK141" i="6"/>
  <c r="DG141" i="6"/>
  <c r="AG21" i="6"/>
  <c r="Y21" i="6"/>
  <c r="Z21" i="6" s="1"/>
  <c r="O25" i="6"/>
  <c r="AR25" i="6"/>
  <c r="U25" i="6"/>
  <c r="V25" i="6" s="1"/>
  <c r="AU145" i="6" s="1"/>
  <c r="DI145" i="6"/>
  <c r="DD145" i="6"/>
  <c r="CZ145" i="6"/>
  <c r="CV145" i="6"/>
  <c r="CR145" i="6"/>
  <c r="CN145" i="6"/>
  <c r="CJ145" i="6"/>
  <c r="CF145" i="6"/>
  <c r="CB145" i="6"/>
  <c r="BX145" i="6"/>
  <c r="BT145" i="6"/>
  <c r="BP145" i="6"/>
  <c r="BL145" i="6"/>
  <c r="BH145" i="6"/>
  <c r="BD145" i="6"/>
  <c r="E25" i="6"/>
  <c r="W25" i="6" s="1"/>
  <c r="DK145" i="6"/>
  <c r="DG145" i="6"/>
  <c r="AG25" i="6"/>
  <c r="AA25" i="6"/>
  <c r="AB25" i="6" s="1"/>
  <c r="DB145" i="6"/>
  <c r="CX145" i="6"/>
  <c r="CT145" i="6"/>
  <c r="CP145" i="6"/>
  <c r="CL145" i="6"/>
  <c r="CH145" i="6"/>
  <c r="CD145" i="6"/>
  <c r="BZ145" i="6"/>
  <c r="BV145" i="6"/>
  <c r="BR145" i="6"/>
  <c r="BN145" i="6"/>
  <c r="O23" i="6"/>
  <c r="E23" i="6"/>
  <c r="W23" i="6" s="1"/>
  <c r="DI143" i="6"/>
  <c r="AG23" i="6"/>
  <c r="AR23" i="6"/>
  <c r="DK143" i="6"/>
  <c r="DG143" i="6"/>
  <c r="AA23" i="6"/>
  <c r="AB23" i="6" s="1"/>
  <c r="BU146" i="6"/>
  <c r="BP146" i="6"/>
  <c r="BJ146" i="6"/>
  <c r="BE146" i="6"/>
  <c r="AZ146" i="6"/>
  <c r="AV146" i="6"/>
  <c r="DK148" i="6"/>
  <c r="DF148" i="6"/>
  <c r="CZ148" i="6"/>
  <c r="CV148" i="6"/>
  <c r="CR148" i="6"/>
  <c r="CL148" i="6"/>
  <c r="CG148" i="6"/>
  <c r="CB148" i="6"/>
  <c r="BV148" i="6"/>
  <c r="BQ148" i="6"/>
  <c r="BL148" i="6"/>
  <c r="BF148" i="6"/>
  <c r="BA148" i="6"/>
  <c r="O11" i="6"/>
  <c r="E17" i="6"/>
  <c r="W17" i="6" s="1"/>
  <c r="U17" i="6"/>
  <c r="V17" i="6" s="1"/>
  <c r="AU137" i="6" s="1"/>
  <c r="AV137" i="6"/>
  <c r="AZ137" i="6"/>
  <c r="BD137" i="6"/>
  <c r="BH137" i="6"/>
  <c r="BL137" i="6"/>
  <c r="BP137" i="6"/>
  <c r="BT137" i="6"/>
  <c r="BX137" i="6"/>
  <c r="CB137" i="6"/>
  <c r="CF137" i="6"/>
  <c r="CJ137" i="6"/>
  <c r="CN137" i="6"/>
  <c r="CR137" i="6"/>
  <c r="CV137" i="6"/>
  <c r="CZ137" i="6"/>
  <c r="DD137" i="6"/>
  <c r="DH137" i="6"/>
  <c r="AG17" i="6"/>
  <c r="E19" i="6"/>
  <c r="W19" i="6" s="1"/>
  <c r="O19" i="6"/>
  <c r="U19" i="6"/>
  <c r="V19" i="6" s="1"/>
  <c r="AU139" i="6" s="1"/>
  <c r="AX139" i="6"/>
  <c r="BB139" i="6"/>
  <c r="BF139" i="6"/>
  <c r="BJ139" i="6"/>
  <c r="BN139" i="6"/>
  <c r="BR139" i="6"/>
  <c r="BV139" i="6"/>
  <c r="BZ139" i="6"/>
  <c r="CD139" i="6"/>
  <c r="CH139" i="6"/>
  <c r="CL139" i="6"/>
  <c r="CP139" i="6"/>
  <c r="CT139" i="6"/>
  <c r="CX139" i="6"/>
  <c r="DB139" i="6"/>
  <c r="DF139" i="6"/>
  <c r="DJ139" i="6"/>
  <c r="AC27" i="6"/>
  <c r="AD27" i="6" s="1"/>
  <c r="AV147" i="6"/>
  <c r="CB147" i="6"/>
  <c r="DH147" i="6"/>
  <c r="AC16" i="6"/>
  <c r="Y18" i="6"/>
  <c r="Z18" i="6" s="1"/>
  <c r="CD138" i="6"/>
  <c r="CP138" i="6"/>
  <c r="CV138" i="6"/>
  <c r="E26" i="6"/>
  <c r="W26" i="6" s="1"/>
  <c r="G26" i="6"/>
  <c r="AH26" i="6" s="1"/>
  <c r="AI26" i="6" s="1"/>
  <c r="AY146" i="6"/>
  <c r="BC146" i="6"/>
  <c r="BG146" i="6"/>
  <c r="BK146" i="6"/>
  <c r="BO146" i="6"/>
  <c r="BS146" i="6"/>
  <c r="BW146" i="6"/>
  <c r="E28" i="6"/>
  <c r="W28" i="6" s="1"/>
  <c r="Y28" i="6"/>
  <c r="Z28" i="6" s="1"/>
  <c r="AY148" i="6"/>
  <c r="BC148" i="6"/>
  <c r="BG148" i="6"/>
  <c r="BK148" i="6"/>
  <c r="BO148" i="6"/>
  <c r="BS148" i="6"/>
  <c r="BW148" i="6"/>
  <c r="CA148" i="6"/>
  <c r="CE148" i="6"/>
  <c r="CI148" i="6"/>
  <c r="CM148" i="6"/>
  <c r="CQ148" i="6"/>
  <c r="CU148" i="6"/>
  <c r="CX148" i="6"/>
  <c r="DA148" i="6"/>
  <c r="DE148" i="6"/>
  <c r="DI148" i="6"/>
  <c r="DJ152" i="6"/>
  <c r="DF152" i="6"/>
  <c r="CM152" i="6"/>
  <c r="BR152" i="6"/>
  <c r="AV152" i="6"/>
  <c r="AA32" i="6"/>
  <c r="AB32" i="6" s="1"/>
  <c r="DC152" i="6"/>
  <c r="CH152" i="6"/>
  <c r="BL152" i="6"/>
  <c r="CB152" i="6"/>
  <c r="E18" i="6"/>
  <c r="W18" i="6" s="1"/>
  <c r="AV138" i="6"/>
  <c r="AY138" i="6"/>
  <c r="BC138" i="6"/>
  <c r="BG138" i="6"/>
  <c r="BJ138" i="6"/>
  <c r="BN138" i="6"/>
  <c r="BQ138" i="6"/>
  <c r="BT138" i="6"/>
  <c r="CA138" i="6"/>
  <c r="CE138" i="6"/>
  <c r="CH138" i="6"/>
  <c r="CK138" i="6"/>
  <c r="CO138" i="6"/>
  <c r="CR138" i="6"/>
  <c r="CU138" i="6"/>
  <c r="CW138" i="6"/>
  <c r="CY138" i="6"/>
  <c r="DC138" i="6"/>
  <c r="DF138" i="6"/>
  <c r="DI138" i="6"/>
  <c r="AG18" i="6"/>
  <c r="U18" i="6"/>
  <c r="V18" i="6" s="1"/>
  <c r="AU138" i="6" s="1"/>
  <c r="BA138" i="6"/>
  <c r="BE138" i="6"/>
  <c r="BH138" i="6"/>
  <c r="BL138" i="6"/>
  <c r="BV138" i="6"/>
  <c r="BY138" i="6"/>
  <c r="CC138" i="6"/>
  <c r="CF138" i="6"/>
  <c r="CI138" i="6"/>
  <c r="CM138" i="6"/>
  <c r="CQ138" i="6"/>
  <c r="CT138" i="6"/>
  <c r="AA18" i="6"/>
  <c r="AB18" i="6" s="1"/>
  <c r="DA138" i="6"/>
  <c r="DE138" i="6"/>
  <c r="DH138" i="6"/>
  <c r="BD138" i="6"/>
  <c r="BK138" i="6"/>
  <c r="BR138" i="6"/>
  <c r="BX138" i="6"/>
  <c r="CL138" i="6"/>
  <c r="CS138" i="6"/>
  <c r="CX138" i="6"/>
  <c r="DD138" i="6"/>
  <c r="DJ138" i="6"/>
  <c r="O18" i="6"/>
  <c r="AX138" i="6"/>
  <c r="BF138" i="6"/>
  <c r="BM138" i="6"/>
  <c r="BS138" i="6"/>
  <c r="BZ138" i="6"/>
  <c r="CG138" i="6"/>
  <c r="CN138" i="6"/>
  <c r="AC18" i="6"/>
  <c r="AD18" i="6" s="1"/>
  <c r="DK138" i="6"/>
  <c r="AP18" i="6"/>
  <c r="S18" i="6" s="1"/>
  <c r="BB152" i="6"/>
  <c r="CR152" i="6"/>
  <c r="BD104" i="6"/>
  <c r="DB138" i="6"/>
  <c r="BW138" i="6"/>
  <c r="BI138" i="6"/>
  <c r="DF147" i="6"/>
  <c r="CP147" i="6"/>
  <c r="BZ147" i="6"/>
  <c r="BJ147" i="6"/>
  <c r="E8" i="6"/>
  <c r="W8" i="6" s="1"/>
  <c r="O8" i="6"/>
  <c r="G8" i="6"/>
  <c r="AH8" i="6" s="1"/>
  <c r="AI8" i="6" s="1"/>
  <c r="E27" i="6"/>
  <c r="W27" i="6" s="1"/>
  <c r="U27" i="6"/>
  <c r="V27" i="6" s="1"/>
  <c r="AU147" i="6" s="1"/>
  <c r="AW147" i="6"/>
  <c r="BA147" i="6"/>
  <c r="BE147" i="6"/>
  <c r="BI147" i="6"/>
  <c r="BM147" i="6"/>
  <c r="BQ147" i="6"/>
  <c r="BU147" i="6"/>
  <c r="BY147" i="6"/>
  <c r="CC147" i="6"/>
  <c r="CG147" i="6"/>
  <c r="CK147" i="6"/>
  <c r="CO147" i="6"/>
  <c r="CS147" i="6"/>
  <c r="CW147" i="6"/>
  <c r="DA147" i="6"/>
  <c r="DE147" i="6"/>
  <c r="DI147" i="6"/>
  <c r="G27" i="6"/>
  <c r="AH27" i="6" s="1"/>
  <c r="AI27" i="6" s="1"/>
  <c r="AY147" i="6"/>
  <c r="BC147" i="6"/>
  <c r="BG147" i="6"/>
  <c r="BK147" i="6"/>
  <c r="BO147" i="6"/>
  <c r="BS147" i="6"/>
  <c r="BW147" i="6"/>
  <c r="CA147" i="6"/>
  <c r="CE147" i="6"/>
  <c r="CI147" i="6"/>
  <c r="CM147" i="6"/>
  <c r="CQ147" i="6"/>
  <c r="CU147" i="6"/>
  <c r="CY147" i="6"/>
  <c r="DC147" i="6"/>
  <c r="DG147" i="6"/>
  <c r="DK147" i="6"/>
  <c r="O27" i="6"/>
  <c r="AX147" i="6"/>
  <c r="BF147" i="6"/>
  <c r="BN147" i="6"/>
  <c r="BV147" i="6"/>
  <c r="CD147" i="6"/>
  <c r="CL147" i="6"/>
  <c r="CT147" i="6"/>
  <c r="DB147" i="6"/>
  <c r="DJ147" i="6"/>
  <c r="AA27" i="6"/>
  <c r="AB27" i="6" s="1"/>
  <c r="AZ147" i="6"/>
  <c r="BH147" i="6"/>
  <c r="BP147" i="6"/>
  <c r="BX147" i="6"/>
  <c r="CF147" i="6"/>
  <c r="CN147" i="6"/>
  <c r="CV147" i="6"/>
  <c r="DD147" i="6"/>
  <c r="AG27" i="6"/>
  <c r="AR27" i="6"/>
  <c r="AP27" i="6"/>
  <c r="S27" i="6" s="1"/>
  <c r="BG152" i="6"/>
  <c r="CX152" i="6"/>
  <c r="Y27" i="6"/>
  <c r="Z27" i="6" s="1"/>
  <c r="CG104" i="6"/>
  <c r="BU104" i="6"/>
  <c r="CZ138" i="6"/>
  <c r="BU138" i="6"/>
  <c r="AW138" i="6"/>
  <c r="G18" i="6"/>
  <c r="AH18" i="6" s="1"/>
  <c r="AI18" i="6" s="1"/>
  <c r="CZ147" i="6"/>
  <c r="CJ147" i="6"/>
  <c r="BT147" i="6"/>
  <c r="BD147" i="6"/>
  <c r="E12" i="6"/>
  <c r="U12" i="6"/>
  <c r="V12" i="6" s="1"/>
  <c r="AU132" i="6" s="1"/>
  <c r="AA12" i="6"/>
  <c r="AB12" i="6" s="1"/>
  <c r="AC12" i="6"/>
  <c r="AD12" i="6" s="1"/>
  <c r="E14" i="6"/>
  <c r="W14" i="6" s="1"/>
  <c r="U14" i="6"/>
  <c r="V14" i="6" s="1"/>
  <c r="AU134" i="6" s="1"/>
  <c r="AW134" i="6"/>
  <c r="BA134" i="6"/>
  <c r="BE134" i="6"/>
  <c r="BI134" i="6"/>
  <c r="BM134" i="6"/>
  <c r="BP134" i="6"/>
  <c r="BT134" i="6"/>
  <c r="BX134" i="6"/>
  <c r="CB134" i="6"/>
  <c r="CF134" i="6"/>
  <c r="CJ134" i="6"/>
  <c r="CN134" i="6"/>
  <c r="CR134" i="6"/>
  <c r="CU134" i="6"/>
  <c r="CY134" i="6"/>
  <c r="DC134" i="6"/>
  <c r="DG134" i="6"/>
  <c r="DK134" i="6"/>
  <c r="G14" i="6"/>
  <c r="AH14" i="6" s="1"/>
  <c r="AI14" i="6" s="1"/>
  <c r="AY134" i="6"/>
  <c r="BC134" i="6"/>
  <c r="BG134" i="6"/>
  <c r="BK134" i="6"/>
  <c r="BR134" i="6"/>
  <c r="BV134" i="6"/>
  <c r="BZ134" i="6"/>
  <c r="CD134" i="6"/>
  <c r="CH134" i="6"/>
  <c r="CL134" i="6"/>
  <c r="CP134" i="6"/>
  <c r="CT134" i="6"/>
  <c r="CW134" i="6"/>
  <c r="DA134" i="6"/>
  <c r="DE134" i="6"/>
  <c r="DI134" i="6"/>
  <c r="O14" i="6"/>
  <c r="AV134" i="6"/>
  <c r="BD134" i="6"/>
  <c r="BL134" i="6"/>
  <c r="BQ134" i="6"/>
  <c r="BY134" i="6"/>
  <c r="CG134" i="6"/>
  <c r="CO134" i="6"/>
  <c r="CV134" i="6"/>
  <c r="DD134" i="6"/>
  <c r="AG14" i="6"/>
  <c r="AR14" i="6"/>
  <c r="Y14" i="6"/>
  <c r="Z14" i="6" s="1"/>
  <c r="AX134" i="6"/>
  <c r="BF134" i="6"/>
  <c r="BN134" i="6"/>
  <c r="BS134" i="6"/>
  <c r="CA134" i="6"/>
  <c r="CI134" i="6"/>
  <c r="CQ134" i="6"/>
  <c r="CX134" i="6"/>
  <c r="DF134" i="6"/>
  <c r="AA14" i="6"/>
  <c r="AB14" i="6" s="1"/>
  <c r="AX98" i="6"/>
  <c r="BW98" i="6"/>
  <c r="BO98" i="6"/>
  <c r="BR98" i="6"/>
  <c r="BR18" i="6" s="1"/>
  <c r="CX98" i="6"/>
  <c r="DJ98" i="6"/>
  <c r="CZ115" i="6"/>
  <c r="CZ35" i="6" s="1"/>
  <c r="E16" i="6"/>
  <c r="U16" i="6"/>
  <c r="AV136" i="6"/>
  <c r="BD136" i="6"/>
  <c r="O9" i="6"/>
  <c r="O13" i="6"/>
  <c r="O17" i="6"/>
  <c r="O28" i="6"/>
  <c r="K22" i="6"/>
  <c r="AO32" i="6"/>
  <c r="M22" i="6"/>
  <c r="R32" i="6"/>
  <c r="S32" i="3" s="1"/>
  <c r="L8" i="6"/>
  <c r="M8" i="6" s="1"/>
  <c r="AN22" i="6"/>
  <c r="BF94" i="6"/>
  <c r="N17" i="6"/>
  <c r="U17" i="3" s="1"/>
  <c r="N22" i="6"/>
  <c r="U22" i="3" s="1"/>
  <c r="Q8" i="6"/>
  <c r="R17" i="6"/>
  <c r="S17" i="3" s="1"/>
  <c r="R22" i="6"/>
  <c r="S22" i="3" s="1"/>
  <c r="AM17" i="6"/>
  <c r="I22" i="6"/>
  <c r="CY102" i="6" s="1"/>
  <c r="DD104" i="6"/>
  <c r="BM104" i="6"/>
  <c r="CN115" i="6"/>
  <c r="CN35" i="6" s="1"/>
  <c r="P17" i="6"/>
  <c r="Q17" i="3" s="1"/>
  <c r="O17" i="3" s="1"/>
  <c r="K32" i="6"/>
  <c r="Q32" i="6"/>
  <c r="AO22" i="6"/>
  <c r="AO17" i="6"/>
  <c r="L22" i="6"/>
  <c r="AM22" i="6"/>
  <c r="B6" i="11"/>
  <c r="D52" i="12"/>
  <c r="E52" i="12" s="1"/>
  <c r="J36" i="11" s="1"/>
  <c r="D53" i="12"/>
  <c r="E53" i="12" s="1"/>
  <c r="N15" i="2"/>
  <c r="N10" i="2"/>
  <c r="N13" i="2"/>
  <c r="AR3" i="8"/>
  <c r="F7" i="12"/>
  <c r="H7" i="12" s="1"/>
  <c r="B32" i="12"/>
  <c r="C43" i="12"/>
  <c r="D43" i="12" s="1"/>
  <c r="E43" i="12" s="1"/>
  <c r="B24" i="6"/>
  <c r="M32" i="6"/>
  <c r="N9" i="6"/>
  <c r="U9" i="3" s="1"/>
  <c r="AX152" i="6"/>
  <c r="BC152" i="6"/>
  <c r="BH152" i="6"/>
  <c r="BN152" i="6"/>
  <c r="BS152" i="6"/>
  <c r="BX152" i="6"/>
  <c r="CD152" i="6"/>
  <c r="CI152" i="6"/>
  <c r="CN152" i="6"/>
  <c r="CT152" i="6"/>
  <c r="CY152" i="6"/>
  <c r="DD152" i="6"/>
  <c r="Y32" i="6"/>
  <c r="Z32" i="6" s="1"/>
  <c r="DI152" i="6"/>
  <c r="AX3" i="8"/>
  <c r="I9" i="6"/>
  <c r="X9" i="6" s="1"/>
  <c r="K9" i="6"/>
  <c r="L9" i="6"/>
  <c r="P9" i="6"/>
  <c r="Q9" i="3" s="1"/>
  <c r="O9" i="3" s="1"/>
  <c r="AM9" i="6"/>
  <c r="AN9" i="6"/>
  <c r="B17" i="6"/>
  <c r="J17" i="3" s="1"/>
  <c r="K17" i="3" s="1"/>
  <c r="L17" i="3" s="1"/>
  <c r="B7" i="6"/>
  <c r="M7" i="3" s="1"/>
  <c r="AG40" i="1"/>
  <c r="J23" i="9"/>
  <c r="I14" i="11"/>
  <c r="L14" i="11" s="1"/>
  <c r="H21" i="9" s="1"/>
  <c r="BF16" i="2"/>
  <c r="K20" i="10"/>
  <c r="H13" i="9" s="1"/>
  <c r="H3" i="8"/>
  <c r="B20" i="6"/>
  <c r="B25" i="6"/>
  <c r="B33" i="6"/>
  <c r="AO9" i="6"/>
  <c r="AQ32" i="6"/>
  <c r="T32" i="6" s="1"/>
  <c r="L32" i="3" s="1"/>
  <c r="AY152" i="6"/>
  <c r="BD152" i="6"/>
  <c r="BJ152" i="6"/>
  <c r="BO152" i="6"/>
  <c r="BT152" i="6"/>
  <c r="BZ152" i="6"/>
  <c r="CE152" i="6"/>
  <c r="CJ152" i="6"/>
  <c r="CP152" i="6"/>
  <c r="CU152" i="6"/>
  <c r="CZ152" i="6"/>
  <c r="AE23" i="6"/>
  <c r="AF23" i="6" s="1"/>
  <c r="J30" i="6"/>
  <c r="AJ30" i="6" s="1"/>
  <c r="AK30" i="6" s="1"/>
  <c r="K28" i="6"/>
  <c r="M28" i="6"/>
  <c r="L28" i="6"/>
  <c r="I28" i="6"/>
  <c r="AV108" i="6" s="1"/>
  <c r="AN28" i="6"/>
  <c r="P28" i="6"/>
  <c r="Q28" i="3" s="1"/>
  <c r="O28" i="3" s="1"/>
  <c r="P32" i="6"/>
  <c r="Q32" i="3" s="1"/>
  <c r="O32" i="3" s="1"/>
  <c r="AN32" i="6"/>
  <c r="I32" i="6"/>
  <c r="DG112" i="6" s="1"/>
  <c r="O32" i="6"/>
  <c r="G32" i="6"/>
  <c r="J32" i="6" s="1"/>
  <c r="E32" i="6"/>
  <c r="W32" i="6" s="1"/>
  <c r="AR32" i="6"/>
  <c r="U32" i="6"/>
  <c r="V32" i="6" s="1"/>
  <c r="AU152" i="6" s="1"/>
  <c r="DH152" i="6"/>
  <c r="AG32" i="6"/>
  <c r="DK152" i="6"/>
  <c r="DG152" i="6"/>
  <c r="DE152" i="6"/>
  <c r="DA152" i="6"/>
  <c r="CW152" i="6"/>
  <c r="CS152" i="6"/>
  <c r="CO152" i="6"/>
  <c r="CK152" i="6"/>
  <c r="CG152" i="6"/>
  <c r="CC152" i="6"/>
  <c r="BY152" i="6"/>
  <c r="BU152" i="6"/>
  <c r="BQ152" i="6"/>
  <c r="BM152" i="6"/>
  <c r="BI152" i="6"/>
  <c r="BE152" i="6"/>
  <c r="BA152" i="6"/>
  <c r="AW152" i="6"/>
  <c r="AG39" i="1"/>
  <c r="AZ12" i="2"/>
  <c r="H21" i="1" s="1"/>
  <c r="S22" i="9"/>
  <c r="Y36" i="3"/>
  <c r="AK13" i="2"/>
  <c r="E3" i="8"/>
  <c r="I36" i="11"/>
  <c r="B21" i="6"/>
  <c r="B29" i="6"/>
  <c r="B34" i="6"/>
  <c r="J34" i="3" s="1"/>
  <c r="T18" i="7"/>
  <c r="V53" i="7"/>
  <c r="T53" i="7" s="1"/>
  <c r="M9" i="6"/>
  <c r="N28" i="6"/>
  <c r="U28" i="3" s="1"/>
  <c r="N32" i="6"/>
  <c r="U32" i="3" s="1"/>
  <c r="R28" i="6"/>
  <c r="S28" i="3" s="1"/>
  <c r="AZ152" i="6"/>
  <c r="BF152" i="6"/>
  <c r="BK152" i="6"/>
  <c r="BP152" i="6"/>
  <c r="BV152" i="6"/>
  <c r="CA152" i="6"/>
  <c r="CF152" i="6"/>
  <c r="CL152" i="6"/>
  <c r="CQ152" i="6"/>
  <c r="CV152" i="6"/>
  <c r="DB152" i="6"/>
  <c r="AC32" i="6"/>
  <c r="AD32" i="6" s="1"/>
  <c r="AT33" i="6"/>
  <c r="AS33" i="6"/>
  <c r="L11" i="6"/>
  <c r="K11" i="6"/>
  <c r="CB115" i="6"/>
  <c r="CB35" i="6" s="1"/>
  <c r="AS23" i="6"/>
  <c r="B8" i="6"/>
  <c r="L10" i="6"/>
  <c r="K10" i="6"/>
  <c r="AT24" i="6"/>
  <c r="AS24" i="6"/>
  <c r="B13" i="6"/>
  <c r="J13" i="3" s="1"/>
  <c r="K13" i="3" s="1"/>
  <c r="L13" i="3" s="1"/>
  <c r="B26" i="6"/>
  <c r="B12" i="6"/>
  <c r="M12" i="3" s="1"/>
  <c r="J17" i="6"/>
  <c r="AJ17" i="6" s="1"/>
  <c r="AK17" i="6" s="1"/>
  <c r="B27" i="6"/>
  <c r="B9" i="6"/>
  <c r="B11" i="6"/>
  <c r="AZ94" i="6"/>
  <c r="BV94" i="6"/>
  <c r="CL94" i="6"/>
  <c r="K16" i="6"/>
  <c r="I16" i="6" s="1"/>
  <c r="L16" i="6"/>
  <c r="B10" i="6"/>
  <c r="J13" i="6"/>
  <c r="AJ13" i="6" s="1"/>
  <c r="AK13" i="6" s="1"/>
  <c r="DF98" i="6"/>
  <c r="DD98" i="6"/>
  <c r="DA98" i="6"/>
  <c r="CU98" i="6"/>
  <c r="CP98" i="6"/>
  <c r="CM98" i="6"/>
  <c r="BB98" i="6"/>
  <c r="AY98" i="6"/>
  <c r="B18" i="6"/>
  <c r="B19" i="6"/>
  <c r="J19" i="3" s="1"/>
  <c r="K19" i="3" s="1"/>
  <c r="L19" i="3" s="1"/>
  <c r="B14" i="6"/>
  <c r="AE28" i="6"/>
  <c r="AF28" i="6" s="1"/>
  <c r="V45" i="7"/>
  <c r="AE26" i="6"/>
  <c r="AF26" i="6" s="1"/>
  <c r="AE18" i="6"/>
  <c r="AF18" i="6" s="1"/>
  <c r="AE17" i="6"/>
  <c r="AF17" i="6" s="1"/>
  <c r="AE14" i="6"/>
  <c r="AF14" i="6" s="1"/>
  <c r="AE10" i="6"/>
  <c r="AF10" i="6" s="1"/>
  <c r="AE27" i="6"/>
  <c r="AF27" i="6" s="1"/>
  <c r="AE19" i="6"/>
  <c r="AF19" i="6" s="1"/>
  <c r="AE16" i="6"/>
  <c r="AE11" i="6"/>
  <c r="AF11" i="6" s="1"/>
  <c r="AE9" i="6"/>
  <c r="AF9" i="6" s="1"/>
  <c r="AE6" i="6"/>
  <c r="AE12" i="6"/>
  <c r="AL4" i="6"/>
  <c r="AL27" i="6" s="1"/>
  <c r="AE7" i="6"/>
  <c r="AE13" i="6"/>
  <c r="AF13" i="6" s="1"/>
  <c r="AE15" i="6"/>
  <c r="AE30" i="6"/>
  <c r="AF30" i="6" s="1"/>
  <c r="AE29" i="6"/>
  <c r="AF29" i="6" s="1"/>
  <c r="R5" i="6"/>
  <c r="V48" i="7"/>
  <c r="AE21" i="6"/>
  <c r="AF21" i="6" s="1"/>
  <c r="V44" i="7"/>
  <c r="BV107" i="6"/>
  <c r="CO107" i="6"/>
  <c r="DE107" i="6"/>
  <c r="BN107" i="6"/>
  <c r="CW107" i="6"/>
  <c r="X27" i="6"/>
  <c r="AU107" i="6" s="1"/>
  <c r="K27" i="6"/>
  <c r="L27" i="6"/>
  <c r="M27" i="6"/>
  <c r="AN27" i="6"/>
  <c r="P27" i="6"/>
  <c r="Q27" i="3" s="1"/>
  <c r="O27" i="3" s="1"/>
  <c r="AM27" i="6"/>
  <c r="K29" i="6"/>
  <c r="K33" i="6"/>
  <c r="V47" i="7"/>
  <c r="U47" i="7" s="1"/>
  <c r="V52" i="7"/>
  <c r="N27" i="6"/>
  <c r="U27" i="3" s="1"/>
  <c r="N29" i="6"/>
  <c r="U29" i="3" s="1"/>
  <c r="N33" i="6"/>
  <c r="U33" i="3" s="1"/>
  <c r="Q27" i="6"/>
  <c r="AE24" i="6"/>
  <c r="AF24" i="6" s="1"/>
  <c r="L29" i="6"/>
  <c r="AE33" i="6"/>
  <c r="AF33" i="6" s="1"/>
  <c r="AE34" i="6"/>
  <c r="AF34" i="6" s="1"/>
  <c r="V50" i="7"/>
  <c r="U50" i="7" s="1"/>
  <c r="AE25" i="6"/>
  <c r="AF25" i="6" s="1"/>
  <c r="AE31" i="6"/>
  <c r="AF31" i="6" s="1"/>
  <c r="AE8" i="6"/>
  <c r="AF8" i="6" s="1"/>
  <c r="V49" i="7"/>
  <c r="U49" i="7" s="1"/>
  <c r="V51" i="7"/>
  <c r="U51" i="7" s="1"/>
  <c r="AO27" i="6"/>
  <c r="AE20" i="6"/>
  <c r="AF20" i="6" s="1"/>
  <c r="AE32" i="6"/>
  <c r="AF32" i="6" s="1"/>
  <c r="K15" i="6"/>
  <c r="I15" i="6" s="1"/>
  <c r="AV95" i="6" s="1"/>
  <c r="L15" i="6"/>
  <c r="M15" i="6" s="1"/>
  <c r="I26" i="6"/>
  <c r="AV106" i="6" s="1"/>
  <c r="K26" i="6"/>
  <c r="P26" i="6"/>
  <c r="Q26" i="3" s="1"/>
  <c r="O26" i="3" s="1"/>
  <c r="L26" i="6"/>
  <c r="AN26" i="6"/>
  <c r="DG115" i="6"/>
  <c r="DG35" i="6" s="1"/>
  <c r="BA115" i="6"/>
  <c r="BA35" i="6" s="1"/>
  <c r="BX115" i="6"/>
  <c r="BX35" i="6" s="1"/>
  <c r="CR115" i="6"/>
  <c r="CR35" i="6" s="1"/>
  <c r="DK115" i="6"/>
  <c r="DK35" i="6" s="1"/>
  <c r="BP115" i="6"/>
  <c r="BP35" i="6" s="1"/>
  <c r="CJ115" i="6"/>
  <c r="CJ35" i="6" s="1"/>
  <c r="DE115" i="6"/>
  <c r="DE35" i="6" s="1"/>
  <c r="I19" i="6"/>
  <c r="BN99" i="6" s="1"/>
  <c r="BN19" i="6" s="1"/>
  <c r="L19" i="6"/>
  <c r="K19" i="6"/>
  <c r="AN20" i="6"/>
  <c r="AN24" i="6"/>
  <c r="I13" i="6"/>
  <c r="BC93" i="6" s="1"/>
  <c r="BC13" i="6" s="1"/>
  <c r="K13" i="6"/>
  <c r="DJ94" i="6"/>
  <c r="CD94" i="6"/>
  <c r="L14" i="6"/>
  <c r="DI98" i="6"/>
  <c r="DB98" i="6"/>
  <c r="CZ98" i="6"/>
  <c r="CV98" i="6"/>
  <c r="CN98" i="6"/>
  <c r="CL98" i="6"/>
  <c r="CF98" i="6"/>
  <c r="CD98" i="6"/>
  <c r="CA98" i="6"/>
  <c r="BX98" i="6"/>
  <c r="BV98" i="6"/>
  <c r="BP98" i="6"/>
  <c r="BN98" i="6"/>
  <c r="BK98" i="6"/>
  <c r="BH98" i="6"/>
  <c r="BF98" i="6"/>
  <c r="AZ98" i="6"/>
  <c r="A7" i="8"/>
  <c r="A14" i="8"/>
  <c r="A45" i="12"/>
  <c r="A1" i="8"/>
  <c r="A5" i="8"/>
  <c r="A15" i="8"/>
  <c r="A9" i="8"/>
  <c r="A17" i="8"/>
  <c r="A19" i="8"/>
  <c r="A20" i="8"/>
  <c r="AJ37" i="1"/>
  <c r="AG37" i="1"/>
  <c r="F10" i="12"/>
  <c r="H3" i="12"/>
  <c r="H10" i="12" s="1"/>
  <c r="O39" i="1"/>
  <c r="Q32" i="9" s="1"/>
  <c r="BF18" i="2"/>
  <c r="BG19" i="2" s="1"/>
  <c r="H17" i="1" s="1"/>
  <c r="J14" i="10"/>
  <c r="J12" i="2" s="1"/>
  <c r="J19" i="2" s="1"/>
  <c r="AN12" i="2" s="1"/>
  <c r="AO19" i="2" s="1"/>
  <c r="H13" i="1" s="1"/>
  <c r="H20" i="10"/>
  <c r="N11" i="2"/>
  <c r="N19" i="2" s="1"/>
  <c r="AR12" i="2" s="1"/>
  <c r="AS19" i="2" s="1"/>
  <c r="H15" i="1" s="1"/>
  <c r="T3" i="8"/>
  <c r="AI3" i="8"/>
  <c r="I20" i="11"/>
  <c r="L20" i="11" s="1"/>
  <c r="H27" i="9" s="1"/>
  <c r="H36" i="1" s="1"/>
  <c r="I24" i="11"/>
  <c r="L24" i="11" s="1"/>
  <c r="H31" i="9" s="1"/>
  <c r="H40" i="1" s="1"/>
  <c r="U43" i="7"/>
  <c r="T43" i="7"/>
  <c r="U16" i="7"/>
  <c r="T16" i="7"/>
  <c r="B23" i="6"/>
  <c r="J23" i="3" s="1"/>
  <c r="K23" i="3" s="1"/>
  <c r="L23" i="3" s="1"/>
  <c r="J23" i="6"/>
  <c r="AJ23" i="6" s="1"/>
  <c r="AK23" i="6" s="1"/>
  <c r="AG42" i="2"/>
  <c r="J24" i="9"/>
  <c r="I17" i="11"/>
  <c r="L17" i="11" s="1"/>
  <c r="H24" i="9" s="1"/>
  <c r="H33" i="1" s="1"/>
  <c r="J20" i="9"/>
  <c r="AA14" i="1"/>
  <c r="H32" i="11"/>
  <c r="I32" i="11" s="1"/>
  <c r="D45" i="12"/>
  <c r="E45" i="12" s="1"/>
  <c r="BG3" i="8"/>
  <c r="E16" i="12"/>
  <c r="I22" i="11"/>
  <c r="L22" i="11" s="1"/>
  <c r="H29" i="9" s="1"/>
  <c r="H38" i="1" s="1"/>
  <c r="B33" i="12"/>
  <c r="S13" i="9"/>
  <c r="D26" i="12"/>
  <c r="E26" i="12" s="1"/>
  <c r="B50" i="12"/>
  <c r="I35" i="11"/>
  <c r="J35" i="6"/>
  <c r="AJ35" i="6" s="1"/>
  <c r="AK35" i="6" s="1"/>
  <c r="B35" i="6"/>
  <c r="J35" i="3" s="1"/>
  <c r="S15" i="9"/>
  <c r="B39" i="12"/>
  <c r="AQ42" i="2"/>
  <c r="T14" i="7"/>
  <c r="U14" i="7"/>
  <c r="J31" i="6"/>
  <c r="AJ31" i="6" s="1"/>
  <c r="AK31" i="6" s="1"/>
  <c r="B31" i="6"/>
  <c r="J31" i="3" s="1"/>
  <c r="Y42" i="2"/>
  <c r="O35" i="1" s="1"/>
  <c r="Q25" i="9" s="1"/>
  <c r="H37" i="10"/>
  <c r="B30" i="12"/>
  <c r="P29" i="6"/>
  <c r="Q29" i="3" s="1"/>
  <c r="O29" i="3" s="1"/>
  <c r="I29" i="6"/>
  <c r="AN29" i="6"/>
  <c r="P33" i="6"/>
  <c r="Q33" i="3" s="1"/>
  <c r="O33" i="3" s="1"/>
  <c r="I33" i="6"/>
  <c r="AN33" i="6"/>
  <c r="AM33" i="6"/>
  <c r="AT20" i="6"/>
  <c r="AS20" i="6"/>
  <c r="AT30" i="6"/>
  <c r="AS30" i="6"/>
  <c r="DA115" i="6"/>
  <c r="DA35" i="6" s="1"/>
  <c r="CK115" i="6"/>
  <c r="CK35" i="6" s="1"/>
  <c r="BU115" i="6"/>
  <c r="BU35" i="6" s="1"/>
  <c r="BE115" i="6"/>
  <c r="BE35" i="6" s="1"/>
  <c r="AT34" i="6"/>
  <c r="AS34" i="6"/>
  <c r="DH115" i="6"/>
  <c r="DH35" i="6" s="1"/>
  <c r="AX115" i="6"/>
  <c r="AX35" i="6" s="1"/>
  <c r="BF115" i="6"/>
  <c r="BF35" i="6" s="1"/>
  <c r="BN115" i="6"/>
  <c r="BN35" i="6" s="1"/>
  <c r="BV115" i="6"/>
  <c r="BV35" i="6" s="1"/>
  <c r="CD115" i="6"/>
  <c r="CD35" i="6" s="1"/>
  <c r="CL115" i="6"/>
  <c r="CL35" i="6" s="1"/>
  <c r="CT115" i="6"/>
  <c r="CT35" i="6" s="1"/>
  <c r="DB115" i="6"/>
  <c r="DB35" i="6" s="1"/>
  <c r="DI115" i="6"/>
  <c r="DI35" i="6" s="1"/>
  <c r="BC115" i="6"/>
  <c r="BC35" i="6" s="1"/>
  <c r="BK115" i="6"/>
  <c r="BK35" i="6" s="1"/>
  <c r="BS115" i="6"/>
  <c r="BS35" i="6" s="1"/>
  <c r="CA115" i="6"/>
  <c r="CA35" i="6" s="1"/>
  <c r="CI115" i="6"/>
  <c r="CI35" i="6" s="1"/>
  <c r="CQ115" i="6"/>
  <c r="CQ35" i="6" s="1"/>
  <c r="CY115" i="6"/>
  <c r="CY35" i="6" s="1"/>
  <c r="AT22" i="6"/>
  <c r="AS22" i="6"/>
  <c r="B6" i="6"/>
  <c r="M6" i="3" s="1"/>
  <c r="AT29" i="6"/>
  <c r="AS29" i="6"/>
  <c r="AT35" i="6"/>
  <c r="AS35" i="6"/>
  <c r="CQ104" i="6"/>
  <c r="CA104" i="6"/>
  <c r="BK104" i="6"/>
  <c r="AT31" i="6"/>
  <c r="AS31" i="6"/>
  <c r="K17" i="6"/>
  <c r="I17" i="6"/>
  <c r="L17" i="6"/>
  <c r="M17" i="6"/>
  <c r="X14" i="6"/>
  <c r="AY94" i="6"/>
  <c r="BE94" i="6"/>
  <c r="BI94" i="6"/>
  <c r="BM94" i="6"/>
  <c r="BQ94" i="6"/>
  <c r="BU94" i="6"/>
  <c r="BY94" i="6"/>
  <c r="CC94" i="6"/>
  <c r="CG94" i="6"/>
  <c r="CK94" i="6"/>
  <c r="CO94" i="6"/>
  <c r="CS94" i="6"/>
  <c r="CW94" i="6"/>
  <c r="DA94" i="6"/>
  <c r="DE94" i="6"/>
  <c r="DI94" i="6"/>
  <c r="AV94" i="6"/>
  <c r="AX94" i="6"/>
  <c r="BD94" i="6"/>
  <c r="BH94" i="6"/>
  <c r="BL94" i="6"/>
  <c r="BP94" i="6"/>
  <c r="BT94" i="6"/>
  <c r="BX94" i="6"/>
  <c r="CB94" i="6"/>
  <c r="CF94" i="6"/>
  <c r="CJ94" i="6"/>
  <c r="CN94" i="6"/>
  <c r="CR94" i="6"/>
  <c r="CV94" i="6"/>
  <c r="CZ94" i="6"/>
  <c r="DD94" i="6"/>
  <c r="DH94" i="6"/>
  <c r="AW94" i="6"/>
  <c r="BA94" i="6"/>
  <c r="BC94" i="6"/>
  <c r="BG94" i="6"/>
  <c r="BK94" i="6"/>
  <c r="BO94" i="6"/>
  <c r="BS94" i="6"/>
  <c r="BW94" i="6"/>
  <c r="CA94" i="6"/>
  <c r="CE94" i="6"/>
  <c r="CI94" i="6"/>
  <c r="CM94" i="6"/>
  <c r="CQ94" i="6"/>
  <c r="CU94" i="6"/>
  <c r="CY94" i="6"/>
  <c r="DC94" i="6"/>
  <c r="DG94" i="6"/>
  <c r="DK94" i="6"/>
  <c r="B15" i="6"/>
  <c r="B16" i="6"/>
  <c r="M16" i="3" s="1"/>
  <c r="I11" i="6"/>
  <c r="M11" i="6"/>
  <c r="DF94" i="6"/>
  <c r="CX94" i="6"/>
  <c r="CP94" i="6"/>
  <c r="CH94" i="6"/>
  <c r="BZ94" i="6"/>
  <c r="BR94" i="6"/>
  <c r="BJ94" i="6"/>
  <c r="BB94" i="6"/>
  <c r="M16" i="6"/>
  <c r="X18" i="6"/>
  <c r="AW98" i="6"/>
  <c r="BA98" i="6"/>
  <c r="BE98" i="6"/>
  <c r="BI98" i="6"/>
  <c r="BM98" i="6"/>
  <c r="BQ98" i="6"/>
  <c r="BU98" i="6"/>
  <c r="BY98" i="6"/>
  <c r="CC98" i="6"/>
  <c r="CG98" i="6"/>
  <c r="CK98" i="6"/>
  <c r="CO98" i="6"/>
  <c r="CS98" i="6"/>
  <c r="BD98" i="6"/>
  <c r="BL98" i="6"/>
  <c r="BT98" i="6"/>
  <c r="CB98" i="6"/>
  <c r="CJ98" i="6"/>
  <c r="CR98" i="6"/>
  <c r="CW98" i="6"/>
  <c r="CY98" i="6"/>
  <c r="DC98" i="6"/>
  <c r="DG98" i="6"/>
  <c r="DK98" i="6"/>
  <c r="CI98" i="6"/>
  <c r="BZ98" i="6"/>
  <c r="BS98" i="6"/>
  <c r="BJ98" i="6"/>
  <c r="BC98" i="6"/>
  <c r="AV98" i="6"/>
  <c r="J19" i="6"/>
  <c r="AJ19" i="6" s="1"/>
  <c r="AK19" i="6" s="1"/>
  <c r="AW107" i="6"/>
  <c r="AY107" i="6"/>
  <c r="BC107" i="6"/>
  <c r="BG107" i="6"/>
  <c r="BK107" i="6"/>
  <c r="BO107" i="6"/>
  <c r="BS107" i="6"/>
  <c r="BW107" i="6"/>
  <c r="CA107" i="6"/>
  <c r="AV107" i="6"/>
  <c r="AZ107" i="6"/>
  <c r="BE107" i="6"/>
  <c r="BH107" i="6"/>
  <c r="BM107" i="6"/>
  <c r="BP107" i="6"/>
  <c r="BU107" i="6"/>
  <c r="BX107" i="6"/>
  <c r="CD107" i="6"/>
  <c r="CH107" i="6"/>
  <c r="CL107" i="6"/>
  <c r="CP107" i="6"/>
  <c r="CT107" i="6"/>
  <c r="CX107" i="6"/>
  <c r="DB107" i="6"/>
  <c r="DF107" i="6"/>
  <c r="DJ107" i="6"/>
  <c r="BB107" i="6"/>
  <c r="BJ107" i="6"/>
  <c r="AX107" i="6"/>
  <c r="BA107" i="6"/>
  <c r="BD107" i="6"/>
  <c r="BI107" i="6"/>
  <c r="BL107" i="6"/>
  <c r="BQ107" i="6"/>
  <c r="BT107" i="6"/>
  <c r="BY107" i="6"/>
  <c r="CB107" i="6"/>
  <c r="CF107" i="6"/>
  <c r="CJ107" i="6"/>
  <c r="BF107" i="6"/>
  <c r="CN107" i="6"/>
  <c r="CQ107" i="6"/>
  <c r="CV107" i="6"/>
  <c r="CY107" i="6"/>
  <c r="DD107" i="6"/>
  <c r="DG107" i="6"/>
  <c r="BR107" i="6"/>
  <c r="BZ107" i="6"/>
  <c r="CS107" i="6"/>
  <c r="DA107" i="6"/>
  <c r="DI107" i="6"/>
  <c r="CC107" i="6"/>
  <c r="CE107" i="6"/>
  <c r="CG107" i="6"/>
  <c r="CI107" i="6"/>
  <c r="CK107" i="6"/>
  <c r="CM107" i="6"/>
  <c r="CR107" i="6"/>
  <c r="CU107" i="6"/>
  <c r="CZ107" i="6"/>
  <c r="DC107" i="6"/>
  <c r="DH107" i="6"/>
  <c r="DK107" i="6"/>
  <c r="M19" i="6"/>
  <c r="V46" i="7"/>
  <c r="T46" i="7" s="1"/>
  <c r="BR12" i="8"/>
  <c r="BR18" i="8"/>
  <c r="BR4" i="8"/>
  <c r="BR32" i="8"/>
  <c r="BR28" i="8"/>
  <c r="BR20" i="8"/>
  <c r="BR2" i="8"/>
  <c r="BR22" i="8"/>
  <c r="BR38" i="8"/>
  <c r="BR8" i="8"/>
  <c r="BR16" i="8"/>
  <c r="CK104" i="6" l="1"/>
  <c r="A34" i="12"/>
  <c r="A12" i="8"/>
  <c r="A6" i="8"/>
  <c r="B12" i="8"/>
  <c r="B34" i="12" s="1"/>
  <c r="B6" i="8"/>
  <c r="H21" i="11" s="1"/>
  <c r="I21" i="11" s="1"/>
  <c r="L21" i="11" s="1"/>
  <c r="H28" i="9" s="1"/>
  <c r="H37" i="1" s="1"/>
  <c r="DC115" i="6"/>
  <c r="DC35" i="6" s="1"/>
  <c r="CU115" i="6"/>
  <c r="CU35" i="6" s="1"/>
  <c r="CM115" i="6"/>
  <c r="CM35" i="6" s="1"/>
  <c r="CE115" i="6"/>
  <c r="CE35" i="6" s="1"/>
  <c r="BW115" i="6"/>
  <c r="BW35" i="6" s="1"/>
  <c r="BO115" i="6"/>
  <c r="BO35" i="6" s="1"/>
  <c r="BG115" i="6"/>
  <c r="BG35" i="6" s="1"/>
  <c r="AY115" i="6"/>
  <c r="AY35" i="6" s="1"/>
  <c r="DF115" i="6"/>
  <c r="DF35" i="6" s="1"/>
  <c r="CX115" i="6"/>
  <c r="CX35" i="6" s="1"/>
  <c r="CP115" i="6"/>
  <c r="CP35" i="6" s="1"/>
  <c r="CH115" i="6"/>
  <c r="CH35" i="6" s="1"/>
  <c r="BZ115" i="6"/>
  <c r="BZ35" i="6" s="1"/>
  <c r="BR115" i="6"/>
  <c r="BR35" i="6" s="1"/>
  <c r="BJ115" i="6"/>
  <c r="BJ35" i="6" s="1"/>
  <c r="BB115" i="6"/>
  <c r="BB35" i="6" s="1"/>
  <c r="X35" i="6"/>
  <c r="AW115" i="6"/>
  <c r="AW35" i="6" s="1"/>
  <c r="BM115" i="6"/>
  <c r="BM35" i="6" s="1"/>
  <c r="CC115" i="6"/>
  <c r="CC35" i="6" s="1"/>
  <c r="CS115" i="6"/>
  <c r="CS35" i="6" s="1"/>
  <c r="CV115" i="6"/>
  <c r="CV35" i="6" s="1"/>
  <c r="BY115" i="6"/>
  <c r="BY35" i="6" s="1"/>
  <c r="BD115" i="6"/>
  <c r="BD35" i="6" s="1"/>
  <c r="DD115" i="6"/>
  <c r="DD35" i="6" s="1"/>
  <c r="CG115" i="6"/>
  <c r="CG35" i="6" s="1"/>
  <c r="BL115" i="6"/>
  <c r="BL35" i="6" s="1"/>
  <c r="DJ115" i="6"/>
  <c r="DJ35" i="6" s="1"/>
  <c r="I35" i="3"/>
  <c r="CW115" i="6"/>
  <c r="CW35" i="6" s="1"/>
  <c r="BH115" i="6"/>
  <c r="BH35" i="6" s="1"/>
  <c r="BQ115" i="6"/>
  <c r="BQ35" i="6" s="1"/>
  <c r="AV115" i="6"/>
  <c r="AV35" i="6" s="1"/>
  <c r="CO115" i="6"/>
  <c r="CO35" i="6" s="1"/>
  <c r="BT115" i="6"/>
  <c r="BT35" i="6" s="1"/>
  <c r="DJ104" i="6"/>
  <c r="CH104" i="6"/>
  <c r="CW104" i="6"/>
  <c r="DK104" i="6"/>
  <c r="BE104" i="6"/>
  <c r="X24" i="6"/>
  <c r="AU104" i="6" s="1"/>
  <c r="AU184" i="6" s="1"/>
  <c r="AD15" i="6"/>
  <c r="BK135" i="6" s="1"/>
  <c r="BF135" i="6"/>
  <c r="BJ135" i="6"/>
  <c r="BM135" i="6"/>
  <c r="BH135" i="6"/>
  <c r="BL135" i="6"/>
  <c r="BC104" i="6"/>
  <c r="BS104" i="6"/>
  <c r="CI104" i="6"/>
  <c r="CY104" i="6"/>
  <c r="AZ110" i="6"/>
  <c r="AZ30" i="6" s="1"/>
  <c r="AF15" i="6"/>
  <c r="AP15" i="6"/>
  <c r="S15" i="6" s="1"/>
  <c r="BB104" i="6"/>
  <c r="BX104" i="6"/>
  <c r="CS104" i="6"/>
  <c r="AX136" i="6"/>
  <c r="CJ104" i="6"/>
  <c r="BF104" i="6"/>
  <c r="CV104" i="6"/>
  <c r="BT104" i="6"/>
  <c r="DH104" i="6"/>
  <c r="CF104" i="6"/>
  <c r="BG135" i="6"/>
  <c r="W15" i="6"/>
  <c r="O15" i="6"/>
  <c r="CL104" i="6"/>
  <c r="BI135" i="6"/>
  <c r="CD104" i="6"/>
  <c r="CR104" i="6"/>
  <c r="V15" i="6"/>
  <c r="AU135" i="6" s="1"/>
  <c r="W16" i="6"/>
  <c r="BZ111" i="6"/>
  <c r="BZ31" i="6" s="1"/>
  <c r="AP16" i="6"/>
  <c r="S16" i="6" s="1"/>
  <c r="AW136" i="6"/>
  <c r="AZ136" i="6"/>
  <c r="G16" i="6"/>
  <c r="BB136" i="6"/>
  <c r="V16" i="6"/>
  <c r="AU136" i="6" s="1"/>
  <c r="AY136" i="6"/>
  <c r="O16" i="6"/>
  <c r="J8" i="3"/>
  <c r="AY104" i="6"/>
  <c r="BG104" i="6"/>
  <c r="BO104" i="6"/>
  <c r="BW104" i="6"/>
  <c r="CE104" i="6"/>
  <c r="CM104" i="6"/>
  <c r="CU104" i="6"/>
  <c r="DC104" i="6"/>
  <c r="CS110" i="6"/>
  <c r="CS30" i="6" s="1"/>
  <c r="AW104" i="6"/>
  <c r="BH104" i="6"/>
  <c r="BR104" i="6"/>
  <c r="CC104" i="6"/>
  <c r="CN104" i="6"/>
  <c r="CX104" i="6"/>
  <c r="DE104" i="6"/>
  <c r="CP104" i="6"/>
  <c r="CB104" i="6"/>
  <c r="BN104" i="6"/>
  <c r="AZ104" i="6"/>
  <c r="DB104" i="6"/>
  <c r="CO104" i="6"/>
  <c r="BZ104" i="6"/>
  <c r="BL104" i="6"/>
  <c r="AX104" i="6"/>
  <c r="DI104" i="6"/>
  <c r="BQ104" i="6"/>
  <c r="CT104" i="6"/>
  <c r="BV104" i="6"/>
  <c r="DF104" i="6"/>
  <c r="BI104" i="6"/>
  <c r="DA104" i="6"/>
  <c r="BP104" i="6"/>
  <c r="AV104" i="6"/>
  <c r="AW184" i="6" s="1"/>
  <c r="CZ104" i="6"/>
  <c r="BJ104" i="6"/>
  <c r="BW111" i="6"/>
  <c r="BW31" i="6" s="1"/>
  <c r="CS111" i="6"/>
  <c r="CS31" i="6" s="1"/>
  <c r="DG111" i="6"/>
  <c r="DG31" i="6" s="1"/>
  <c r="CV128" i="6"/>
  <c r="CF128" i="6"/>
  <c r="BS128" i="6"/>
  <c r="BJ128" i="6"/>
  <c r="AZ128" i="6"/>
  <c r="DK128" i="6"/>
  <c r="DH128" i="6"/>
  <c r="DD128" i="6"/>
  <c r="CN128" i="6"/>
  <c r="BX128" i="6"/>
  <c r="CU128" i="6"/>
  <c r="CE128" i="6"/>
  <c r="BQ128" i="6"/>
  <c r="BD128" i="6"/>
  <c r="CC128" i="6"/>
  <c r="CK128" i="6"/>
  <c r="CS128" i="6"/>
  <c r="DA128" i="6"/>
  <c r="DI128" i="6"/>
  <c r="AW128" i="6"/>
  <c r="BE128" i="6"/>
  <c r="BL128" i="6"/>
  <c r="BR128" i="6"/>
  <c r="BZ128" i="6"/>
  <c r="CH128" i="6"/>
  <c r="CP128" i="6"/>
  <c r="CX128" i="6"/>
  <c r="DF128" i="6"/>
  <c r="CZ128" i="6"/>
  <c r="CJ128" i="6"/>
  <c r="BU128" i="6"/>
  <c r="BM128" i="6"/>
  <c r="BC128" i="6"/>
  <c r="AQ8" i="6"/>
  <c r="T8" i="6" s="1"/>
  <c r="CA128" i="6"/>
  <c r="BF128" i="6"/>
  <c r="V8" i="6"/>
  <c r="AU128" i="6" s="1"/>
  <c r="CI128" i="6"/>
  <c r="BK128" i="6"/>
  <c r="AV128" i="6"/>
  <c r="AP8" i="6"/>
  <c r="S8" i="6" s="1"/>
  <c r="K8" i="3" s="1"/>
  <c r="DC128" i="6"/>
  <c r="CM128" i="6"/>
  <c r="BW128" i="6"/>
  <c r="BI128" i="6"/>
  <c r="AY128" i="6"/>
  <c r="BY128" i="6"/>
  <c r="CG128" i="6"/>
  <c r="CO128" i="6"/>
  <c r="CW128" i="6"/>
  <c r="DE128" i="6"/>
  <c r="BA128" i="6"/>
  <c r="BH128" i="6"/>
  <c r="BN128" i="6"/>
  <c r="BV128" i="6"/>
  <c r="CD128" i="6"/>
  <c r="CL128" i="6"/>
  <c r="CT128" i="6"/>
  <c r="DB128" i="6"/>
  <c r="DJ128" i="6"/>
  <c r="CR128" i="6"/>
  <c r="CB128" i="6"/>
  <c r="BP128" i="6"/>
  <c r="BG128" i="6"/>
  <c r="AX128" i="6"/>
  <c r="CQ128" i="6"/>
  <c r="BO128" i="6"/>
  <c r="DG128" i="6"/>
  <c r="CY128" i="6"/>
  <c r="BT128" i="6"/>
  <c r="BB128" i="6"/>
  <c r="DC111" i="6"/>
  <c r="DC31" i="6" s="1"/>
  <c r="DF111" i="6"/>
  <c r="DF31" i="6" s="1"/>
  <c r="X31" i="6"/>
  <c r="AU31" i="6" s="1"/>
  <c r="BP111" i="6"/>
  <c r="BP31" i="6" s="1"/>
  <c r="DE111" i="6"/>
  <c r="DE31" i="6" s="1"/>
  <c r="CM111" i="6"/>
  <c r="CM31" i="6" s="1"/>
  <c r="BG111" i="6"/>
  <c r="BG31" i="6" s="1"/>
  <c r="CP111" i="6"/>
  <c r="CP31" i="6" s="1"/>
  <c r="BJ111" i="6"/>
  <c r="BJ31" i="6" s="1"/>
  <c r="BM111" i="6"/>
  <c r="BM31" i="6" s="1"/>
  <c r="AV111" i="6"/>
  <c r="AV31" i="6" s="1"/>
  <c r="CF111" i="6"/>
  <c r="CF31" i="6" s="1"/>
  <c r="BX111" i="6"/>
  <c r="BX31" i="6" s="1"/>
  <c r="DK111" i="6"/>
  <c r="DK31" i="6" s="1"/>
  <c r="W7" i="6"/>
  <c r="BL111" i="6"/>
  <c r="BL31" i="6" s="1"/>
  <c r="CN111" i="6"/>
  <c r="CN31" i="6" s="1"/>
  <c r="CU111" i="6"/>
  <c r="CU31" i="6" s="1"/>
  <c r="CE111" i="6"/>
  <c r="CE31" i="6" s="1"/>
  <c r="BO111" i="6"/>
  <c r="BO31" i="6" s="1"/>
  <c r="AY111" i="6"/>
  <c r="AY31" i="6" s="1"/>
  <c r="CX111" i="6"/>
  <c r="CX31" i="6" s="1"/>
  <c r="CH111" i="6"/>
  <c r="CH31" i="6" s="1"/>
  <c r="BR111" i="6"/>
  <c r="BR31" i="6" s="1"/>
  <c r="BB111" i="6"/>
  <c r="BB31" i="6" s="1"/>
  <c r="AW111" i="6"/>
  <c r="AW31" i="6" s="1"/>
  <c r="CC111" i="6"/>
  <c r="CC31" i="6" s="1"/>
  <c r="CH103" i="6"/>
  <c r="CH23" i="6" s="1"/>
  <c r="BQ111" i="6"/>
  <c r="BQ31" i="6" s="1"/>
  <c r="CZ111" i="6"/>
  <c r="CZ31" i="6" s="1"/>
  <c r="BD111" i="6"/>
  <c r="BD31" i="6" s="1"/>
  <c r="CW111" i="6"/>
  <c r="CW31" i="6" s="1"/>
  <c r="CV111" i="6"/>
  <c r="CV31" i="6" s="1"/>
  <c r="BI111" i="6"/>
  <c r="BI31" i="6" s="1"/>
  <c r="CY111" i="6"/>
  <c r="CY31" i="6" s="1"/>
  <c r="CQ111" i="6"/>
  <c r="CQ31" i="6" s="1"/>
  <c r="CI111" i="6"/>
  <c r="CI31" i="6" s="1"/>
  <c r="CA111" i="6"/>
  <c r="CA31" i="6" s="1"/>
  <c r="BS111" i="6"/>
  <c r="BS31" i="6" s="1"/>
  <c r="BK111" i="6"/>
  <c r="BK31" i="6" s="1"/>
  <c r="BC111" i="6"/>
  <c r="BC31" i="6" s="1"/>
  <c r="DI111" i="6"/>
  <c r="DI31" i="6" s="1"/>
  <c r="DB111" i="6"/>
  <c r="DB31" i="6" s="1"/>
  <c r="CT111" i="6"/>
  <c r="CT31" i="6" s="1"/>
  <c r="CL111" i="6"/>
  <c r="CL31" i="6" s="1"/>
  <c r="CD111" i="6"/>
  <c r="CD31" i="6" s="1"/>
  <c r="BV111" i="6"/>
  <c r="BV31" i="6" s="1"/>
  <c r="BN111" i="6"/>
  <c r="BN31" i="6" s="1"/>
  <c r="BF111" i="6"/>
  <c r="BF31" i="6" s="1"/>
  <c r="AX111" i="6"/>
  <c r="AX31" i="6" s="1"/>
  <c r="DH111" i="6"/>
  <c r="DH31" i="6" s="1"/>
  <c r="BE111" i="6"/>
  <c r="BE31" i="6" s="1"/>
  <c r="BU111" i="6"/>
  <c r="BU31" i="6" s="1"/>
  <c r="CK111" i="6"/>
  <c r="CK31" i="6" s="1"/>
  <c r="DA111" i="6"/>
  <c r="DA31" i="6" s="1"/>
  <c r="CK114" i="6"/>
  <c r="CK34" i="6" s="1"/>
  <c r="BH111" i="6"/>
  <c r="BH31" i="6" s="1"/>
  <c r="I31" i="3"/>
  <c r="CO111" i="6"/>
  <c r="CO31" i="6" s="1"/>
  <c r="BT111" i="6"/>
  <c r="BT31" i="6" s="1"/>
  <c r="DJ111" i="6"/>
  <c r="DJ31" i="6" s="1"/>
  <c r="CJ111" i="6"/>
  <c r="CJ31" i="6" s="1"/>
  <c r="BA111" i="6"/>
  <c r="BA31" i="6" s="1"/>
  <c r="CG111" i="6"/>
  <c r="CG31" i="6" s="1"/>
  <c r="AZ111" i="6"/>
  <c r="AZ31" i="6" s="1"/>
  <c r="CB111" i="6"/>
  <c r="CB31" i="6" s="1"/>
  <c r="CR111" i="6"/>
  <c r="CR31" i="6" s="1"/>
  <c r="BY111" i="6"/>
  <c r="BY31" i="6" s="1"/>
  <c r="DK103" i="6"/>
  <c r="DK23" i="6" s="1"/>
  <c r="DC114" i="6"/>
  <c r="DC34" i="6" s="1"/>
  <c r="CE103" i="6"/>
  <c r="CE23" i="6" s="1"/>
  <c r="CR114" i="6"/>
  <c r="CR34" i="6" s="1"/>
  <c r="CD114" i="6"/>
  <c r="CD34" i="6" s="1"/>
  <c r="CR103" i="6"/>
  <c r="CR23" i="6" s="1"/>
  <c r="G7" i="6"/>
  <c r="AD7" i="6" s="1"/>
  <c r="O7" i="6"/>
  <c r="AF7" i="6"/>
  <c r="AP7" i="6"/>
  <c r="S7" i="6" s="1"/>
  <c r="V7" i="6"/>
  <c r="AU127" i="6" s="1"/>
  <c r="DE103" i="6"/>
  <c r="DE23" i="6" s="1"/>
  <c r="AZ103" i="6"/>
  <c r="AZ23" i="6" s="1"/>
  <c r="AY103" i="6"/>
  <c r="AY23" i="6" s="1"/>
  <c r="BB103" i="6"/>
  <c r="BB23" i="6" s="1"/>
  <c r="CV114" i="6"/>
  <c r="CV34" i="6" s="1"/>
  <c r="DI114" i="6"/>
  <c r="DI34" i="6" s="1"/>
  <c r="AX114" i="6"/>
  <c r="AX34" i="6" s="1"/>
  <c r="BE114" i="6"/>
  <c r="BE34" i="6" s="1"/>
  <c r="BY103" i="6"/>
  <c r="BY23" i="6" s="1"/>
  <c r="CF103" i="6"/>
  <c r="CF23" i="6" s="1"/>
  <c r="CU103" i="6"/>
  <c r="CU23" i="6" s="1"/>
  <c r="BO103" i="6"/>
  <c r="BO23" i="6" s="1"/>
  <c r="CX103" i="6"/>
  <c r="CX23" i="6" s="1"/>
  <c r="BR103" i="6"/>
  <c r="BR23" i="6" s="1"/>
  <c r="BE103" i="6"/>
  <c r="BE23" i="6" s="1"/>
  <c r="CQ114" i="6"/>
  <c r="CQ34" i="6" s="1"/>
  <c r="BP114" i="6"/>
  <c r="BP34" i="6" s="1"/>
  <c r="BW114" i="6"/>
  <c r="BW34" i="6" s="1"/>
  <c r="CT114" i="6"/>
  <c r="CT34" i="6" s="1"/>
  <c r="BN114" i="6"/>
  <c r="BN34" i="6" s="1"/>
  <c r="DA114" i="6"/>
  <c r="DA34" i="6" s="1"/>
  <c r="BU114" i="6"/>
  <c r="BU34" i="6" s="1"/>
  <c r="DG114" i="6"/>
  <c r="DG34" i="6" s="1"/>
  <c r="CY114" i="6"/>
  <c r="CY34" i="6" s="1"/>
  <c r="CZ114" i="6"/>
  <c r="CZ34" i="6" s="1"/>
  <c r="BM103" i="6"/>
  <c r="BM23" i="6" s="1"/>
  <c r="CB103" i="6"/>
  <c r="CB23" i="6" s="1"/>
  <c r="CO103" i="6"/>
  <c r="CO23" i="6" s="1"/>
  <c r="BI103" i="6"/>
  <c r="BI23" i="6" s="1"/>
  <c r="CV103" i="6"/>
  <c r="CV23" i="6" s="1"/>
  <c r="BP103" i="6"/>
  <c r="BP23" i="6" s="1"/>
  <c r="DC103" i="6"/>
  <c r="DC23" i="6" s="1"/>
  <c r="CM103" i="6"/>
  <c r="CM23" i="6" s="1"/>
  <c r="BW103" i="6"/>
  <c r="BW23" i="6" s="1"/>
  <c r="BG103" i="6"/>
  <c r="BG23" i="6" s="1"/>
  <c r="DF103" i="6"/>
  <c r="DF23" i="6" s="1"/>
  <c r="CP103" i="6"/>
  <c r="CP23" i="6" s="1"/>
  <c r="BZ103" i="6"/>
  <c r="BZ23" i="6" s="1"/>
  <c r="BJ103" i="6"/>
  <c r="BJ23" i="6" s="1"/>
  <c r="X23" i="6"/>
  <c r="AU103" i="6" s="1"/>
  <c r="CK103" i="6"/>
  <c r="CK23" i="6" s="1"/>
  <c r="BL114" i="6"/>
  <c r="BL34" i="6" s="1"/>
  <c r="BK114" i="6"/>
  <c r="BK34" i="6" s="1"/>
  <c r="CF114" i="6"/>
  <c r="CF34" i="6" s="1"/>
  <c r="AZ114" i="6"/>
  <c r="AZ34" i="6" s="1"/>
  <c r="CM114" i="6"/>
  <c r="CM34" i="6" s="1"/>
  <c r="BG114" i="6"/>
  <c r="BG34" i="6" s="1"/>
  <c r="DB114" i="6"/>
  <c r="DB34" i="6" s="1"/>
  <c r="CL114" i="6"/>
  <c r="CL34" i="6" s="1"/>
  <c r="BV114" i="6"/>
  <c r="BV34" i="6" s="1"/>
  <c r="BF114" i="6"/>
  <c r="BF34" i="6" s="1"/>
  <c r="DH114" i="6"/>
  <c r="DH34" i="6" s="1"/>
  <c r="CS114" i="6"/>
  <c r="CS34" i="6" s="1"/>
  <c r="CC114" i="6"/>
  <c r="CC34" i="6" s="1"/>
  <c r="BM114" i="6"/>
  <c r="BM34" i="6" s="1"/>
  <c r="AW114" i="6"/>
  <c r="AW34" i="6" s="1"/>
  <c r="BT114" i="6"/>
  <c r="BT34" i="6" s="1"/>
  <c r="AW103" i="6"/>
  <c r="AW23" i="6" s="1"/>
  <c r="DG103" i="6"/>
  <c r="DG23" i="6" s="1"/>
  <c r="CZ103" i="6"/>
  <c r="CZ23" i="6" s="1"/>
  <c r="CW103" i="6"/>
  <c r="CW23" i="6" s="1"/>
  <c r="CG103" i="6"/>
  <c r="CG23" i="6" s="1"/>
  <c r="BQ103" i="6"/>
  <c r="BQ23" i="6" s="1"/>
  <c r="BA103" i="6"/>
  <c r="BA23" i="6" s="1"/>
  <c r="DD103" i="6"/>
  <c r="DD23" i="6" s="1"/>
  <c r="CN103" i="6"/>
  <c r="CN23" i="6" s="1"/>
  <c r="BX103" i="6"/>
  <c r="BX23" i="6" s="1"/>
  <c r="BH103" i="6"/>
  <c r="BH23" i="6" s="1"/>
  <c r="DJ103" i="6"/>
  <c r="DJ23" i="6" s="1"/>
  <c r="CY103" i="6"/>
  <c r="CY23" i="6" s="1"/>
  <c r="CQ103" i="6"/>
  <c r="CQ23" i="6" s="1"/>
  <c r="CI103" i="6"/>
  <c r="CI23" i="6" s="1"/>
  <c r="CA103" i="6"/>
  <c r="CA23" i="6" s="1"/>
  <c r="BS103" i="6"/>
  <c r="BS23" i="6" s="1"/>
  <c r="BK103" i="6"/>
  <c r="BK23" i="6" s="1"/>
  <c r="BC103" i="6"/>
  <c r="BC23" i="6" s="1"/>
  <c r="DI103" i="6"/>
  <c r="DI23" i="6" s="1"/>
  <c r="DB103" i="6"/>
  <c r="DB23" i="6" s="1"/>
  <c r="CT103" i="6"/>
  <c r="CT23" i="6" s="1"/>
  <c r="CL103" i="6"/>
  <c r="CL23" i="6" s="1"/>
  <c r="CD103" i="6"/>
  <c r="CD23" i="6" s="1"/>
  <c r="BV103" i="6"/>
  <c r="BV23" i="6" s="1"/>
  <c r="BN103" i="6"/>
  <c r="BN23" i="6" s="1"/>
  <c r="BF103" i="6"/>
  <c r="BF23" i="6" s="1"/>
  <c r="AX103" i="6"/>
  <c r="AX23" i="6" s="1"/>
  <c r="DH103" i="6"/>
  <c r="DH23" i="6" s="1"/>
  <c r="BU103" i="6"/>
  <c r="BU23" i="6" s="1"/>
  <c r="DA103" i="6"/>
  <c r="DA23" i="6" s="1"/>
  <c r="CB114" i="6"/>
  <c r="CB34" i="6" s="1"/>
  <c r="AV114" i="6"/>
  <c r="AV34" i="6" s="1"/>
  <c r="CA114" i="6"/>
  <c r="CA34" i="6" s="1"/>
  <c r="DD114" i="6"/>
  <c r="DD34" i="6" s="1"/>
  <c r="CN114" i="6"/>
  <c r="CN34" i="6" s="1"/>
  <c r="BX114" i="6"/>
  <c r="BX34" i="6" s="1"/>
  <c r="BH114" i="6"/>
  <c r="BH34" i="6" s="1"/>
  <c r="DJ114" i="6"/>
  <c r="DJ34" i="6" s="1"/>
  <c r="CU114" i="6"/>
  <c r="CU34" i="6" s="1"/>
  <c r="CE114" i="6"/>
  <c r="CE34" i="6" s="1"/>
  <c r="BO114" i="6"/>
  <c r="BO34" i="6" s="1"/>
  <c r="AY114" i="6"/>
  <c r="AY34" i="6" s="1"/>
  <c r="DF114" i="6"/>
  <c r="DF34" i="6" s="1"/>
  <c r="CX114" i="6"/>
  <c r="CX34" i="6" s="1"/>
  <c r="CP114" i="6"/>
  <c r="CP34" i="6" s="1"/>
  <c r="CH114" i="6"/>
  <c r="CH34" i="6" s="1"/>
  <c r="BZ114" i="6"/>
  <c r="BZ34" i="6" s="1"/>
  <c r="BR114" i="6"/>
  <c r="BR34" i="6" s="1"/>
  <c r="BJ114" i="6"/>
  <c r="BJ34" i="6" s="1"/>
  <c r="BB114" i="6"/>
  <c r="BB34" i="6" s="1"/>
  <c r="X34" i="6"/>
  <c r="AU114" i="6" s="1"/>
  <c r="DE114" i="6"/>
  <c r="DE34" i="6" s="1"/>
  <c r="CW114" i="6"/>
  <c r="CW34" i="6" s="1"/>
  <c r="CO114" i="6"/>
  <c r="CO34" i="6" s="1"/>
  <c r="CG114" i="6"/>
  <c r="CG34" i="6" s="1"/>
  <c r="BY114" i="6"/>
  <c r="BY34" i="6" s="1"/>
  <c r="BQ114" i="6"/>
  <c r="BQ34" i="6" s="1"/>
  <c r="BI114" i="6"/>
  <c r="BI34" i="6" s="1"/>
  <c r="BA114" i="6"/>
  <c r="BA34" i="6" s="1"/>
  <c r="DK114" i="6"/>
  <c r="DK34" i="6" s="1"/>
  <c r="CI114" i="6"/>
  <c r="CI34" i="6" s="1"/>
  <c r="BS114" i="6"/>
  <c r="BS34" i="6" s="1"/>
  <c r="CJ114" i="6"/>
  <c r="CJ34" i="6" s="1"/>
  <c r="BC114" i="6"/>
  <c r="BC34" i="6" s="1"/>
  <c r="BT103" i="6"/>
  <c r="BT23" i="6" s="1"/>
  <c r="CJ103" i="6"/>
  <c r="CJ23" i="6" s="1"/>
  <c r="AV103" i="6"/>
  <c r="AV23" i="6" s="1"/>
  <c r="I34" i="3"/>
  <c r="I23" i="3"/>
  <c r="CC103" i="6"/>
  <c r="CC23" i="6" s="1"/>
  <c r="BD103" i="6"/>
  <c r="BD23" i="6" s="1"/>
  <c r="BL103" i="6"/>
  <c r="BL23" i="6" s="1"/>
  <c r="CL110" i="6"/>
  <c r="CL30" i="6" s="1"/>
  <c r="CQ110" i="6"/>
  <c r="CQ30" i="6" s="1"/>
  <c r="AV110" i="6"/>
  <c r="AV30" i="6" s="1"/>
  <c r="BG110" i="6"/>
  <c r="BG30" i="6" s="1"/>
  <c r="BF110" i="6"/>
  <c r="BF30" i="6" s="1"/>
  <c r="BM110" i="6"/>
  <c r="BM30" i="6" s="1"/>
  <c r="I30" i="3"/>
  <c r="AL14" i="6"/>
  <c r="AL21" i="6"/>
  <c r="AL24" i="6"/>
  <c r="AL20" i="6"/>
  <c r="AL23" i="6"/>
  <c r="BC110" i="6"/>
  <c r="BC30" i="6" s="1"/>
  <c r="CF110" i="6"/>
  <c r="CF30" i="6" s="1"/>
  <c r="CM110" i="6"/>
  <c r="CM30" i="6" s="1"/>
  <c r="DB110" i="6"/>
  <c r="DB30" i="6" s="1"/>
  <c r="BV110" i="6"/>
  <c r="BV30" i="6" s="1"/>
  <c r="DH110" i="6"/>
  <c r="DH30" i="6" s="1"/>
  <c r="CC110" i="6"/>
  <c r="CC30" i="6" s="1"/>
  <c r="AW110" i="6"/>
  <c r="AW30" i="6" s="1"/>
  <c r="BD110" i="6"/>
  <c r="BD30" i="6" s="1"/>
  <c r="G6" i="6"/>
  <c r="AH6" i="6" s="1"/>
  <c r="AI6" i="6" s="1"/>
  <c r="J6" i="3" s="1"/>
  <c r="CI110" i="6"/>
  <c r="CI30" i="6" s="1"/>
  <c r="CB110" i="6"/>
  <c r="CB30" i="6" s="1"/>
  <c r="CV110" i="6"/>
  <c r="CV30" i="6" s="1"/>
  <c r="BP110" i="6"/>
  <c r="BP30" i="6" s="1"/>
  <c r="DC110" i="6"/>
  <c r="DC30" i="6" s="1"/>
  <c r="BW110" i="6"/>
  <c r="BW30" i="6" s="1"/>
  <c r="DI110" i="6"/>
  <c r="DI30" i="6" s="1"/>
  <c r="CT110" i="6"/>
  <c r="CT30" i="6" s="1"/>
  <c r="CD110" i="6"/>
  <c r="CD30" i="6" s="1"/>
  <c r="BN110" i="6"/>
  <c r="BN30" i="6" s="1"/>
  <c r="AX110" i="6"/>
  <c r="AX30" i="6" s="1"/>
  <c r="DA110" i="6"/>
  <c r="DA30" i="6" s="1"/>
  <c r="CK110" i="6"/>
  <c r="CK30" i="6" s="1"/>
  <c r="BU110" i="6"/>
  <c r="BU30" i="6" s="1"/>
  <c r="BE110" i="6"/>
  <c r="BE30" i="6" s="1"/>
  <c r="DG110" i="6"/>
  <c r="DG30" i="6" s="1"/>
  <c r="CJ110" i="6"/>
  <c r="CJ30" i="6" s="1"/>
  <c r="CY110" i="6"/>
  <c r="CY30" i="6" s="1"/>
  <c r="BS110" i="6"/>
  <c r="BS30" i="6" s="1"/>
  <c r="CR110" i="6"/>
  <c r="CR30" i="6" s="1"/>
  <c r="BL110" i="6"/>
  <c r="BL30" i="6" s="1"/>
  <c r="DD110" i="6"/>
  <c r="DD30" i="6" s="1"/>
  <c r="CN110" i="6"/>
  <c r="CN30" i="6" s="1"/>
  <c r="BX110" i="6"/>
  <c r="BX30" i="6" s="1"/>
  <c r="BH110" i="6"/>
  <c r="BH30" i="6" s="1"/>
  <c r="DJ110" i="6"/>
  <c r="DJ30" i="6" s="1"/>
  <c r="CU110" i="6"/>
  <c r="CU30" i="6" s="1"/>
  <c r="CE110" i="6"/>
  <c r="CE30" i="6" s="1"/>
  <c r="BO110" i="6"/>
  <c r="BO30" i="6" s="1"/>
  <c r="AY110" i="6"/>
  <c r="AY30" i="6" s="1"/>
  <c r="DF110" i="6"/>
  <c r="DF30" i="6" s="1"/>
  <c r="CX110" i="6"/>
  <c r="CX30" i="6" s="1"/>
  <c r="CP110" i="6"/>
  <c r="CP30" i="6" s="1"/>
  <c r="CH110" i="6"/>
  <c r="CH30" i="6" s="1"/>
  <c r="BZ110" i="6"/>
  <c r="BZ30" i="6" s="1"/>
  <c r="BR110" i="6"/>
  <c r="BR30" i="6" s="1"/>
  <c r="BJ110" i="6"/>
  <c r="BJ30" i="6" s="1"/>
  <c r="BB110" i="6"/>
  <c r="BB30" i="6" s="1"/>
  <c r="X30" i="6"/>
  <c r="AU110" i="6" s="1"/>
  <c r="DE110" i="6"/>
  <c r="DE30" i="6" s="1"/>
  <c r="CW110" i="6"/>
  <c r="CW30" i="6" s="1"/>
  <c r="CO110" i="6"/>
  <c r="CO30" i="6" s="1"/>
  <c r="CG110" i="6"/>
  <c r="CG30" i="6" s="1"/>
  <c r="BY110" i="6"/>
  <c r="BY30" i="6" s="1"/>
  <c r="BQ110" i="6"/>
  <c r="BQ30" i="6" s="1"/>
  <c r="BI110" i="6"/>
  <c r="BI30" i="6" s="1"/>
  <c r="BA110" i="6"/>
  <c r="BA30" i="6" s="1"/>
  <c r="DK110" i="6"/>
  <c r="DK30" i="6" s="1"/>
  <c r="BK110" i="6"/>
  <c r="BK30" i="6" s="1"/>
  <c r="CZ110" i="6"/>
  <c r="CZ30" i="6" s="1"/>
  <c r="BT110" i="6"/>
  <c r="BT30" i="6" s="1"/>
  <c r="DH101" i="6"/>
  <c r="DH21" i="6" s="1"/>
  <c r="W6" i="6"/>
  <c r="BC90" i="6"/>
  <c r="BC10" i="6" s="1"/>
  <c r="AP6" i="6"/>
  <c r="S6" i="6" s="1"/>
  <c r="AL32" i="6"/>
  <c r="AL30" i="6"/>
  <c r="AL19" i="6"/>
  <c r="AL34" i="6"/>
  <c r="AL17" i="6"/>
  <c r="AL33" i="6"/>
  <c r="AL29" i="6"/>
  <c r="U53" i="7"/>
  <c r="AL8" i="6"/>
  <c r="AL31" i="6"/>
  <c r="CV105" i="6"/>
  <c r="CV25" i="6" s="1"/>
  <c r="CY101" i="6"/>
  <c r="CY21" i="6" s="1"/>
  <c r="AV105" i="6"/>
  <c r="AV25" i="6" s="1"/>
  <c r="BE101" i="6"/>
  <c r="BE21" i="6" s="1"/>
  <c r="CY100" i="6"/>
  <c r="CY20" i="6" s="1"/>
  <c r="DE102" i="6"/>
  <c r="DE22" i="6" s="1"/>
  <c r="T47" i="7"/>
  <c r="BJ105" i="6"/>
  <c r="BJ25" i="6" s="1"/>
  <c r="DB101" i="6"/>
  <c r="DB21" i="6" s="1"/>
  <c r="CR100" i="6"/>
  <c r="CR20" i="6" s="1"/>
  <c r="DD101" i="6"/>
  <c r="DD21" i="6" s="1"/>
  <c r="DE100" i="6"/>
  <c r="DE20" i="6" s="1"/>
  <c r="DA105" i="6"/>
  <c r="DA25" i="6" s="1"/>
  <c r="T51" i="7"/>
  <c r="AL22" i="6"/>
  <c r="AL25" i="6"/>
  <c r="AL26" i="6"/>
  <c r="T49" i="7"/>
  <c r="CX90" i="6"/>
  <c r="CX10" i="6" s="1"/>
  <c r="CA90" i="6"/>
  <c r="CA10" i="6" s="1"/>
  <c r="BP102" i="6"/>
  <c r="BP22" i="6" s="1"/>
  <c r="AH9" i="6"/>
  <c r="AI9" i="6" s="1"/>
  <c r="J9" i="3" s="1"/>
  <c r="K9" i="3" s="1"/>
  <c r="L9" i="3" s="1"/>
  <c r="DG90" i="6"/>
  <c r="DG10" i="6" s="1"/>
  <c r="BS100" i="6"/>
  <c r="BS20" i="6" s="1"/>
  <c r="CX102" i="6"/>
  <c r="CX22" i="6" s="1"/>
  <c r="DK102" i="6"/>
  <c r="DK22" i="6" s="1"/>
  <c r="BC105" i="6"/>
  <c r="BC25" i="6" s="1"/>
  <c r="BS101" i="6"/>
  <c r="BS21" i="6" s="1"/>
  <c r="BV101" i="6"/>
  <c r="BV21" i="6" s="1"/>
  <c r="BR100" i="6"/>
  <c r="BR20" i="6" s="1"/>
  <c r="BA100" i="6"/>
  <c r="BA20" i="6" s="1"/>
  <c r="X20" i="6"/>
  <c r="AU20" i="6" s="1"/>
  <c r="AU60" i="6" s="1"/>
  <c r="CJ100" i="6"/>
  <c r="CJ20" i="6" s="1"/>
  <c r="DK101" i="6"/>
  <c r="DK21" i="6" s="1"/>
  <c r="DJ101" i="6"/>
  <c r="DJ21" i="6" s="1"/>
  <c r="CD100" i="6"/>
  <c r="CD20" i="6" s="1"/>
  <c r="BC100" i="6"/>
  <c r="BC20" i="6" s="1"/>
  <c r="CI100" i="6"/>
  <c r="CI20" i="6" s="1"/>
  <c r="CI105" i="6"/>
  <c r="CI25" i="6" s="1"/>
  <c r="CP105" i="6"/>
  <c r="CP25" i="6" s="1"/>
  <c r="CI101" i="6"/>
  <c r="CI21" i="6" s="1"/>
  <c r="BC101" i="6"/>
  <c r="BC21" i="6" s="1"/>
  <c r="CL101" i="6"/>
  <c r="CL21" i="6" s="1"/>
  <c r="BF101" i="6"/>
  <c r="BF21" i="6" s="1"/>
  <c r="CN100" i="6"/>
  <c r="CN20" i="6" s="1"/>
  <c r="AW100" i="6"/>
  <c r="AW20" i="6" s="1"/>
  <c r="BV100" i="6"/>
  <c r="BV20" i="6" s="1"/>
  <c r="J26" i="3"/>
  <c r="CV100" i="6"/>
  <c r="CV20" i="6" s="1"/>
  <c r="BJ100" i="6"/>
  <c r="BJ20" i="6" s="1"/>
  <c r="DK100" i="6"/>
  <c r="DK20" i="6" s="1"/>
  <c r="BT101" i="6"/>
  <c r="BT21" i="6" s="1"/>
  <c r="CW101" i="6"/>
  <c r="CW21" i="6" s="1"/>
  <c r="CJ101" i="6"/>
  <c r="CJ21" i="6" s="1"/>
  <c r="BU101" i="6"/>
  <c r="BU21" i="6" s="1"/>
  <c r="BX101" i="6"/>
  <c r="BX21" i="6" s="1"/>
  <c r="J33" i="6"/>
  <c r="AJ33" i="6" s="1"/>
  <c r="AK33" i="6" s="1"/>
  <c r="CR105" i="6"/>
  <c r="CR25" i="6" s="1"/>
  <c r="CP100" i="6"/>
  <c r="CP20" i="6" s="1"/>
  <c r="BA105" i="6"/>
  <c r="BA25" i="6" s="1"/>
  <c r="CO105" i="6"/>
  <c r="CO25" i="6" s="1"/>
  <c r="J27" i="6"/>
  <c r="AJ27" i="6" s="1"/>
  <c r="AK27" i="6" s="1"/>
  <c r="BH90" i="6"/>
  <c r="BH10" i="6" s="1"/>
  <c r="CH90" i="6"/>
  <c r="CH10" i="6" s="1"/>
  <c r="CQ90" i="6"/>
  <c r="CQ10" i="6" s="1"/>
  <c r="AU24" i="6"/>
  <c r="AU64" i="6" s="1"/>
  <c r="J18" i="6"/>
  <c r="AJ18" i="6" s="1"/>
  <c r="AK18" i="6" s="1"/>
  <c r="BF18" i="6"/>
  <c r="BP18" i="6"/>
  <c r="CD18" i="6"/>
  <c r="CV18" i="6"/>
  <c r="AW21" i="6"/>
  <c r="BK100" i="6"/>
  <c r="BK20" i="6" s="1"/>
  <c r="CA100" i="6"/>
  <c r="CA20" i="6" s="1"/>
  <c r="CQ100" i="6"/>
  <c r="CQ20" i="6" s="1"/>
  <c r="DF102" i="6"/>
  <c r="DF22" i="6" s="1"/>
  <c r="X22" i="6"/>
  <c r="AU102" i="6" s="1"/>
  <c r="BA102" i="6"/>
  <c r="BA22" i="6" s="1"/>
  <c r="T50" i="7"/>
  <c r="AZ102" i="6"/>
  <c r="AZ22" i="6" s="1"/>
  <c r="CY105" i="6"/>
  <c r="CY25" i="6" s="1"/>
  <c r="BS105" i="6"/>
  <c r="BS25" i="6" s="1"/>
  <c r="DF105" i="6"/>
  <c r="DF25" i="6" s="1"/>
  <c r="BZ105" i="6"/>
  <c r="BZ25" i="6" s="1"/>
  <c r="DK105" i="6"/>
  <c r="DK25" i="6" s="1"/>
  <c r="BP105" i="6"/>
  <c r="BP25" i="6" s="1"/>
  <c r="CQ101" i="6"/>
  <c r="CQ21" i="6" s="1"/>
  <c r="CA101" i="6"/>
  <c r="CA21" i="6" s="1"/>
  <c r="BK101" i="6"/>
  <c r="BK21" i="6" s="1"/>
  <c r="DI101" i="6"/>
  <c r="DI21" i="6" s="1"/>
  <c r="CT101" i="6"/>
  <c r="CT21" i="6" s="1"/>
  <c r="CD101" i="6"/>
  <c r="CD21" i="6" s="1"/>
  <c r="BN101" i="6"/>
  <c r="BN21" i="6" s="1"/>
  <c r="AX101" i="6"/>
  <c r="AX21" i="6" s="1"/>
  <c r="CX100" i="6"/>
  <c r="CX20" i="6" s="1"/>
  <c r="CC100" i="6"/>
  <c r="CC20" i="6" s="1"/>
  <c r="BH100" i="6"/>
  <c r="BH20" i="6" s="1"/>
  <c r="DB100" i="6"/>
  <c r="DB20" i="6" s="1"/>
  <c r="CG100" i="6"/>
  <c r="CG20" i="6" s="1"/>
  <c r="BL100" i="6"/>
  <c r="BL20" i="6" s="1"/>
  <c r="DH100" i="6"/>
  <c r="DH20" i="6" s="1"/>
  <c r="BT102" i="6"/>
  <c r="BT22" i="6" s="1"/>
  <c r="BU100" i="6"/>
  <c r="BU20" i="6" s="1"/>
  <c r="CK105" i="6"/>
  <c r="CK25" i="6" s="1"/>
  <c r="CJ102" i="6"/>
  <c r="CJ22" i="6" s="1"/>
  <c r="CO100" i="6"/>
  <c r="CO20" i="6" s="1"/>
  <c r="BN100" i="6"/>
  <c r="BN20" i="6" s="1"/>
  <c r="CB101" i="6"/>
  <c r="CB21" i="6" s="1"/>
  <c r="DE101" i="6"/>
  <c r="DE21" i="6" s="1"/>
  <c r="BM101" i="6"/>
  <c r="BM21" i="6" s="1"/>
  <c r="CR101" i="6"/>
  <c r="CR21" i="6" s="1"/>
  <c r="BA101" i="6"/>
  <c r="BA21" i="6" s="1"/>
  <c r="CN101" i="6"/>
  <c r="CN21" i="6" s="1"/>
  <c r="BH101" i="6"/>
  <c r="BH21" i="6" s="1"/>
  <c r="BT100" i="6"/>
  <c r="BT20" i="6" s="1"/>
  <c r="CC101" i="6"/>
  <c r="CC21" i="6" s="1"/>
  <c r="BE100" i="6"/>
  <c r="BE20" i="6" s="1"/>
  <c r="CZ105" i="6"/>
  <c r="CZ25" i="6" s="1"/>
  <c r="J28" i="3"/>
  <c r="A11" i="8"/>
  <c r="A10" i="8"/>
  <c r="B11" i="8"/>
  <c r="H26" i="11" s="1"/>
  <c r="I26" i="11" s="1"/>
  <c r="L26" i="11" s="1"/>
  <c r="Q12" i="9" s="1"/>
  <c r="O13" i="1" s="1"/>
  <c r="B10" i="8"/>
  <c r="H25" i="11" s="1"/>
  <c r="I25" i="11" s="1"/>
  <c r="L25" i="11" s="1"/>
  <c r="H32" i="9" s="1"/>
  <c r="H41" i="1" s="1"/>
  <c r="AY100" i="6"/>
  <c r="AY20" i="6" s="1"/>
  <c r="BO100" i="6"/>
  <c r="BO20" i="6" s="1"/>
  <c r="CE100" i="6"/>
  <c r="CE20" i="6" s="1"/>
  <c r="CU100" i="6"/>
  <c r="CU20" i="6" s="1"/>
  <c r="CM105" i="6"/>
  <c r="CM25" i="6" s="1"/>
  <c r="BG105" i="6"/>
  <c r="BG25" i="6" s="1"/>
  <c r="CT105" i="6"/>
  <c r="CT25" i="6" s="1"/>
  <c r="BN105" i="6"/>
  <c r="BN25" i="6" s="1"/>
  <c r="BX105" i="6"/>
  <c r="BX25" i="6" s="1"/>
  <c r="CU101" i="6"/>
  <c r="CU21" i="6" s="1"/>
  <c r="CE101" i="6"/>
  <c r="CE21" i="6" s="1"/>
  <c r="BO101" i="6"/>
  <c r="BO21" i="6" s="1"/>
  <c r="AY101" i="6"/>
  <c r="AY21" i="6" s="1"/>
  <c r="CX101" i="6"/>
  <c r="CX21" i="6" s="1"/>
  <c r="CH101" i="6"/>
  <c r="CH21" i="6" s="1"/>
  <c r="BR101" i="6"/>
  <c r="BR21" i="6" s="1"/>
  <c r="BB101" i="6"/>
  <c r="BB21" i="6" s="1"/>
  <c r="DD100" i="6"/>
  <c r="DD20" i="6" s="1"/>
  <c r="CH100" i="6"/>
  <c r="CH20" i="6" s="1"/>
  <c r="BM100" i="6"/>
  <c r="BM20" i="6" s="1"/>
  <c r="DJ100" i="6"/>
  <c r="DJ20" i="6" s="1"/>
  <c r="CL100" i="6"/>
  <c r="CL20" i="6" s="1"/>
  <c r="BQ100" i="6"/>
  <c r="BQ20" i="6" s="1"/>
  <c r="AV100" i="6"/>
  <c r="AV20" i="6" s="1"/>
  <c r="BI100" i="6"/>
  <c r="BI20" i="6" s="1"/>
  <c r="DF100" i="6"/>
  <c r="DF20" i="6" s="1"/>
  <c r="DI105" i="6"/>
  <c r="DI25" i="6" s="1"/>
  <c r="BZ100" i="6"/>
  <c r="BZ20" i="6" s="1"/>
  <c r="BY100" i="6"/>
  <c r="BY20" i="6" s="1"/>
  <c r="CK101" i="6"/>
  <c r="CK21" i="6" s="1"/>
  <c r="AV101" i="6"/>
  <c r="AV21" i="6" s="1"/>
  <c r="BY101" i="6"/>
  <c r="BY21" i="6" s="1"/>
  <c r="DA101" i="6"/>
  <c r="DA21" i="6" s="1"/>
  <c r="BL101" i="6"/>
  <c r="BL21" i="6" s="1"/>
  <c r="CV101" i="6"/>
  <c r="CV21" i="6" s="1"/>
  <c r="BP101" i="6"/>
  <c r="BP21" i="6" s="1"/>
  <c r="CT100" i="6"/>
  <c r="CT20" i="6" s="1"/>
  <c r="DE105" i="6"/>
  <c r="DE25" i="6" s="1"/>
  <c r="AZ100" i="6"/>
  <c r="AZ20" i="6" s="1"/>
  <c r="BP100" i="6"/>
  <c r="BP20" i="6" s="1"/>
  <c r="CZ101" i="6"/>
  <c r="CZ21" i="6" s="1"/>
  <c r="CJ105" i="6"/>
  <c r="CJ25" i="6" s="1"/>
  <c r="BI25" i="6"/>
  <c r="BG100" i="6"/>
  <c r="BG20" i="6" s="1"/>
  <c r="BW100" i="6"/>
  <c r="BW20" i="6" s="1"/>
  <c r="CM100" i="6"/>
  <c r="CM20" i="6" s="1"/>
  <c r="DC100" i="6"/>
  <c r="DC20" i="6" s="1"/>
  <c r="DC105" i="6"/>
  <c r="DC25" i="6" s="1"/>
  <c r="BW105" i="6"/>
  <c r="BW25" i="6" s="1"/>
  <c r="DH105" i="6"/>
  <c r="DH25" i="6" s="1"/>
  <c r="CD105" i="6"/>
  <c r="CD25" i="6" s="1"/>
  <c r="AX105" i="6"/>
  <c r="AX25" i="6" s="1"/>
  <c r="DD105" i="6"/>
  <c r="DD25" i="6" s="1"/>
  <c r="DC101" i="6"/>
  <c r="DC21" i="6" s="1"/>
  <c r="CM101" i="6"/>
  <c r="CM21" i="6" s="1"/>
  <c r="BW101" i="6"/>
  <c r="BW21" i="6" s="1"/>
  <c r="BG101" i="6"/>
  <c r="BG21" i="6" s="1"/>
  <c r="DF101" i="6"/>
  <c r="DF21" i="6" s="1"/>
  <c r="CP101" i="6"/>
  <c r="CP21" i="6" s="1"/>
  <c r="BZ101" i="6"/>
  <c r="BZ21" i="6" s="1"/>
  <c r="BJ101" i="6"/>
  <c r="BJ21" i="6" s="1"/>
  <c r="X21" i="6"/>
  <c r="AU101" i="6" s="1"/>
  <c r="CS100" i="6"/>
  <c r="CS20" i="6" s="1"/>
  <c r="BX100" i="6"/>
  <c r="BX20" i="6" s="1"/>
  <c r="BB100" i="6"/>
  <c r="BB20" i="6" s="1"/>
  <c r="CW100" i="6"/>
  <c r="CW20" i="6" s="1"/>
  <c r="CB100" i="6"/>
  <c r="CB20" i="6" s="1"/>
  <c r="BF100" i="6"/>
  <c r="BF20" i="6" s="1"/>
  <c r="DI100" i="6"/>
  <c r="DI20" i="6" s="1"/>
  <c r="CK100" i="6"/>
  <c r="CK20" i="6" s="1"/>
  <c r="CB105" i="6"/>
  <c r="CB25" i="6" s="1"/>
  <c r="AX100" i="6"/>
  <c r="AX20" i="6" s="1"/>
  <c r="CZ100" i="6"/>
  <c r="CZ20" i="6" s="1"/>
  <c r="BD100" i="6"/>
  <c r="BD20" i="6" s="1"/>
  <c r="BQ101" i="6"/>
  <c r="BQ21" i="6" s="1"/>
  <c r="CS101" i="6"/>
  <c r="CS21" i="6" s="1"/>
  <c r="BD101" i="6"/>
  <c r="BD21" i="6" s="1"/>
  <c r="CG101" i="6"/>
  <c r="CG21" i="6" s="1"/>
  <c r="DG101" i="6"/>
  <c r="DG21" i="6" s="1"/>
  <c r="CF101" i="6"/>
  <c r="CF21" i="6" s="1"/>
  <c r="AZ101" i="6"/>
  <c r="AZ21" i="6" s="1"/>
  <c r="CO101" i="6"/>
  <c r="CO21" i="6" s="1"/>
  <c r="BI101" i="6"/>
  <c r="BI21" i="6" s="1"/>
  <c r="DA100" i="6"/>
  <c r="DA20" i="6" s="1"/>
  <c r="CF100" i="6"/>
  <c r="CF20" i="6" s="1"/>
  <c r="CG105" i="6"/>
  <c r="CG25" i="6" s="1"/>
  <c r="BD105" i="6"/>
  <c r="BD25" i="6" s="1"/>
  <c r="BY105" i="6"/>
  <c r="BY25" i="6" s="1"/>
  <c r="AZ90" i="6"/>
  <c r="AZ10" i="6" s="1"/>
  <c r="BA90" i="6"/>
  <c r="BA10" i="6" s="1"/>
  <c r="BR90" i="6"/>
  <c r="BR10" i="6" s="1"/>
  <c r="DJ90" i="6"/>
  <c r="DJ10" i="6" s="1"/>
  <c r="CD90" i="6"/>
  <c r="CD10" i="6" s="1"/>
  <c r="CM90" i="6"/>
  <c r="CM10" i="6" s="1"/>
  <c r="BS90" i="6"/>
  <c r="BS10" i="6" s="1"/>
  <c r="AX90" i="6"/>
  <c r="AX10" i="6" s="1"/>
  <c r="AV90" i="6"/>
  <c r="AV10" i="6" s="1"/>
  <c r="BI90" i="6"/>
  <c r="BI10" i="6" s="1"/>
  <c r="CU105" i="6"/>
  <c r="CU25" i="6" s="1"/>
  <c r="CE105" i="6"/>
  <c r="CE25" i="6" s="1"/>
  <c r="BO105" i="6"/>
  <c r="BO25" i="6" s="1"/>
  <c r="AY105" i="6"/>
  <c r="AY25" i="6" s="1"/>
  <c r="DB105" i="6"/>
  <c r="DB25" i="6" s="1"/>
  <c r="CL105" i="6"/>
  <c r="CL25" i="6" s="1"/>
  <c r="BV105" i="6"/>
  <c r="BV25" i="6" s="1"/>
  <c r="BF105" i="6"/>
  <c r="BF25" i="6" s="1"/>
  <c r="DG105" i="6"/>
  <c r="DG25" i="6" s="1"/>
  <c r="AZ105" i="6"/>
  <c r="AZ25" i="6" s="1"/>
  <c r="CF105" i="6"/>
  <c r="CF25" i="6" s="1"/>
  <c r="BQ105" i="6"/>
  <c r="BQ25" i="6" s="1"/>
  <c r="DF90" i="6"/>
  <c r="DF10" i="6" s="1"/>
  <c r="CP90" i="6"/>
  <c r="CP10" i="6" s="1"/>
  <c r="BZ90" i="6"/>
  <c r="BZ10" i="6" s="1"/>
  <c r="CY90" i="6"/>
  <c r="CY10" i="6" s="1"/>
  <c r="CI90" i="6"/>
  <c r="CI10" i="6" s="1"/>
  <c r="BV90" i="6"/>
  <c r="BV10" i="6" s="1"/>
  <c r="BM105" i="6"/>
  <c r="BM25" i="6" s="1"/>
  <c r="BT105" i="6"/>
  <c r="BT25" i="6" s="1"/>
  <c r="BL105" i="6"/>
  <c r="BL25" i="6" s="1"/>
  <c r="CS105" i="6"/>
  <c r="CS25" i="6" s="1"/>
  <c r="CB112" i="6"/>
  <c r="CT90" i="6"/>
  <c r="CT10" i="6" s="1"/>
  <c r="DC90" i="6"/>
  <c r="DC10" i="6" s="1"/>
  <c r="BX90" i="6"/>
  <c r="BX10" i="6" s="1"/>
  <c r="BK90" i="6"/>
  <c r="BK10" i="6" s="1"/>
  <c r="BP90" i="6"/>
  <c r="BP10" i="6" s="1"/>
  <c r="BQ90" i="6"/>
  <c r="BQ10" i="6" s="1"/>
  <c r="CQ105" i="6"/>
  <c r="CQ25" i="6" s="1"/>
  <c r="CA105" i="6"/>
  <c r="CA25" i="6" s="1"/>
  <c r="BK105" i="6"/>
  <c r="BK25" i="6" s="1"/>
  <c r="X25" i="6"/>
  <c r="AU25" i="6" s="1"/>
  <c r="AU65" i="6" s="1"/>
  <c r="CX105" i="6"/>
  <c r="CX25" i="6" s="1"/>
  <c r="CH105" i="6"/>
  <c r="CH25" i="6" s="1"/>
  <c r="BR105" i="6"/>
  <c r="BR25" i="6" s="1"/>
  <c r="BB105" i="6"/>
  <c r="BB25" i="6" s="1"/>
  <c r="BH105" i="6"/>
  <c r="BH25" i="6" s="1"/>
  <c r="CN105" i="6"/>
  <c r="CN25" i="6" s="1"/>
  <c r="CW105" i="6"/>
  <c r="CW25" i="6" s="1"/>
  <c r="BE105" i="6"/>
  <c r="BE25" i="6" s="1"/>
  <c r="DB90" i="6"/>
  <c r="DB10" i="6" s="1"/>
  <c r="CL90" i="6"/>
  <c r="CL10" i="6" s="1"/>
  <c r="DK90" i="6"/>
  <c r="DK10" i="6" s="1"/>
  <c r="CU90" i="6"/>
  <c r="CU10" i="6" s="1"/>
  <c r="CE90" i="6"/>
  <c r="CE10" i="6" s="1"/>
  <c r="BF90" i="6"/>
  <c r="BF10" i="6" s="1"/>
  <c r="CC105" i="6"/>
  <c r="CC25" i="6" s="1"/>
  <c r="AW105" i="6"/>
  <c r="AW25" i="6" s="1"/>
  <c r="DJ105" i="6"/>
  <c r="DJ25" i="6" s="1"/>
  <c r="BU105" i="6"/>
  <c r="BU25" i="6" s="1"/>
  <c r="CO99" i="6"/>
  <c r="CO19" i="6" s="1"/>
  <c r="BO90" i="6"/>
  <c r="BO10" i="6" s="1"/>
  <c r="BB90" i="6"/>
  <c r="BB10" i="6" s="1"/>
  <c r="BT90" i="6"/>
  <c r="BT10" i="6" s="1"/>
  <c r="BD90" i="6"/>
  <c r="BD10" i="6" s="1"/>
  <c r="BM90" i="6"/>
  <c r="BM10" i="6" s="1"/>
  <c r="CM112" i="6"/>
  <c r="DH90" i="6"/>
  <c r="DH10" i="6" s="1"/>
  <c r="CZ90" i="6"/>
  <c r="CZ10" i="6" s="1"/>
  <c r="CR90" i="6"/>
  <c r="CR10" i="6" s="1"/>
  <c r="CJ90" i="6"/>
  <c r="CJ10" i="6" s="1"/>
  <c r="CB90" i="6"/>
  <c r="CB10" i="6" s="1"/>
  <c r="DI90" i="6"/>
  <c r="DI10" i="6" s="1"/>
  <c r="DA90" i="6"/>
  <c r="DA10" i="6" s="1"/>
  <c r="CS90" i="6"/>
  <c r="CS10" i="6" s="1"/>
  <c r="CK90" i="6"/>
  <c r="CK10" i="6" s="1"/>
  <c r="CC90" i="6"/>
  <c r="CC10" i="6" s="1"/>
  <c r="X10" i="6"/>
  <c r="AU10" i="6" s="1"/>
  <c r="AU50" i="6" s="1"/>
  <c r="BE90" i="6"/>
  <c r="BE10" i="6" s="1"/>
  <c r="BW90" i="6"/>
  <c r="BW10" i="6" s="1"/>
  <c r="BG90" i="6"/>
  <c r="BG10" i="6" s="1"/>
  <c r="AY90" i="6"/>
  <c r="AY10" i="6" s="1"/>
  <c r="BL90" i="6"/>
  <c r="BL10" i="6" s="1"/>
  <c r="AW90" i="6"/>
  <c r="AW10" i="6" s="1"/>
  <c r="BU90" i="6"/>
  <c r="BU10" i="6" s="1"/>
  <c r="I10" i="3"/>
  <c r="DD90" i="6"/>
  <c r="DD10" i="6" s="1"/>
  <c r="CV90" i="6"/>
  <c r="CV10" i="6" s="1"/>
  <c r="CN90" i="6"/>
  <c r="CN10" i="6" s="1"/>
  <c r="CF90" i="6"/>
  <c r="CF10" i="6" s="1"/>
  <c r="BJ90" i="6"/>
  <c r="BJ10" i="6" s="1"/>
  <c r="DE90" i="6"/>
  <c r="DE10" i="6" s="1"/>
  <c r="CW90" i="6"/>
  <c r="CW10" i="6" s="1"/>
  <c r="CO90" i="6"/>
  <c r="CO10" i="6" s="1"/>
  <c r="CG90" i="6"/>
  <c r="CG10" i="6" s="1"/>
  <c r="BY90" i="6"/>
  <c r="BY10" i="6" s="1"/>
  <c r="BZ102" i="6"/>
  <c r="BZ22" i="6" s="1"/>
  <c r="CG102" i="6"/>
  <c r="CG22" i="6" s="1"/>
  <c r="DF112" i="6"/>
  <c r="CT18" i="6"/>
  <c r="J27" i="3"/>
  <c r="AY102" i="6"/>
  <c r="AY22" i="6" s="1"/>
  <c r="J22" i="6"/>
  <c r="AJ22" i="6" s="1"/>
  <c r="AK22" i="6" s="1"/>
  <c r="CZ27" i="6"/>
  <c r="CK27" i="6"/>
  <c r="CC27" i="6"/>
  <c r="BZ27" i="6"/>
  <c r="CY27" i="6"/>
  <c r="BF27" i="6"/>
  <c r="BY27" i="6"/>
  <c r="BI27" i="6"/>
  <c r="BJ27" i="6"/>
  <c r="DB27" i="6"/>
  <c r="CL27" i="6"/>
  <c r="BU27" i="6"/>
  <c r="BE27" i="6"/>
  <c r="BW27" i="6"/>
  <c r="BG27" i="6"/>
  <c r="BJ18" i="6"/>
  <c r="DK18" i="6"/>
  <c r="CW18" i="6"/>
  <c r="BT18" i="6"/>
  <c r="CO18" i="6"/>
  <c r="BY18" i="6"/>
  <c r="BI18" i="6"/>
  <c r="BG112" i="6"/>
  <c r="BR102" i="6"/>
  <c r="BR22" i="6" s="1"/>
  <c r="BY102" i="6"/>
  <c r="BY22" i="6" s="1"/>
  <c r="BP112" i="6"/>
  <c r="BN27" i="6"/>
  <c r="AY18" i="6"/>
  <c r="CU18" i="6"/>
  <c r="J28" i="6"/>
  <c r="AJ28" i="6" s="1"/>
  <c r="AK28" i="6" s="1"/>
  <c r="DH18" i="6"/>
  <c r="AV184" i="6"/>
  <c r="BL106" i="6"/>
  <c r="BL26" i="6" s="1"/>
  <c r="BA89" i="6"/>
  <c r="J15" i="6"/>
  <c r="AJ15" i="6" s="1"/>
  <c r="AK15" i="6" s="1"/>
  <c r="DG20" i="6"/>
  <c r="DF14" i="6"/>
  <c r="DH27" i="6"/>
  <c r="CG27" i="6"/>
  <c r="CQ27" i="6"/>
  <c r="BQ27" i="6"/>
  <c r="BA27" i="6"/>
  <c r="CT27" i="6"/>
  <c r="BM27" i="6"/>
  <c r="AV27" i="6"/>
  <c r="BO27" i="6"/>
  <c r="AY27" i="6"/>
  <c r="AV18" i="6"/>
  <c r="BZ18" i="6"/>
  <c r="DC18" i="6"/>
  <c r="CJ18" i="6"/>
  <c r="BD18" i="6"/>
  <c r="CG18" i="6"/>
  <c r="BQ18" i="6"/>
  <c r="BA18" i="6"/>
  <c r="CP102" i="6"/>
  <c r="CP22" i="6" s="1"/>
  <c r="BJ102" i="6"/>
  <c r="BJ22" i="6" s="1"/>
  <c r="CW102" i="6"/>
  <c r="CW22" i="6" s="1"/>
  <c r="BQ102" i="6"/>
  <c r="BQ22" i="6" s="1"/>
  <c r="BK18" i="6"/>
  <c r="BX18" i="6"/>
  <c r="CL18" i="6"/>
  <c r="DB18" i="6"/>
  <c r="CF102" i="6"/>
  <c r="CF22" i="6" s="1"/>
  <c r="I18" i="3"/>
  <c r="I21" i="3"/>
  <c r="CO27" i="6"/>
  <c r="CM18" i="6"/>
  <c r="DD18" i="6"/>
  <c r="BV14" i="6"/>
  <c r="J21" i="3"/>
  <c r="K21" i="3" s="1"/>
  <c r="L21" i="3" s="1"/>
  <c r="DE18" i="6"/>
  <c r="BZ14" i="6"/>
  <c r="CT108" i="6"/>
  <c r="CT28" i="6" s="1"/>
  <c r="CR27" i="6"/>
  <c r="DA27" i="6"/>
  <c r="DG27" i="6"/>
  <c r="CF27" i="6"/>
  <c r="DJ27" i="6"/>
  <c r="CD27" i="6"/>
  <c r="CH102" i="6"/>
  <c r="CH22" i="6" s="1"/>
  <c r="BB102" i="6"/>
  <c r="BB22" i="6" s="1"/>
  <c r="CO102" i="6"/>
  <c r="CO22" i="6" s="1"/>
  <c r="BI102" i="6"/>
  <c r="BI22" i="6" s="1"/>
  <c r="CV102" i="6"/>
  <c r="CV22" i="6" s="1"/>
  <c r="CQ102" i="6"/>
  <c r="CQ22" i="6" s="1"/>
  <c r="BG102" i="6"/>
  <c r="BG22" i="6" s="1"/>
  <c r="DC27" i="6"/>
  <c r="CM27" i="6"/>
  <c r="CE27" i="6"/>
  <c r="CS27" i="6"/>
  <c r="DD27" i="6"/>
  <c r="CN27" i="6"/>
  <c r="CB27" i="6"/>
  <c r="BL27" i="6"/>
  <c r="AX27" i="6"/>
  <c r="DF27" i="6"/>
  <c r="CP27" i="6"/>
  <c r="BX27" i="6"/>
  <c r="BH27" i="6"/>
  <c r="CA27" i="6"/>
  <c r="BK27" i="6"/>
  <c r="AW27" i="6"/>
  <c r="BC18" i="6"/>
  <c r="CI18" i="6"/>
  <c r="CY18" i="6"/>
  <c r="CB18" i="6"/>
  <c r="CS18" i="6"/>
  <c r="CC18" i="6"/>
  <c r="BM18" i="6"/>
  <c r="AW18" i="6"/>
  <c r="BW112" i="6"/>
  <c r="CT102" i="6"/>
  <c r="CT22" i="6" s="1"/>
  <c r="CD102" i="6"/>
  <c r="CD22" i="6" s="1"/>
  <c r="BN102" i="6"/>
  <c r="BN22" i="6" s="1"/>
  <c r="AX102" i="6"/>
  <c r="AX22" i="6" s="1"/>
  <c r="DA102" i="6"/>
  <c r="DA22" i="6" s="1"/>
  <c r="CK102" i="6"/>
  <c r="CK22" i="6" s="1"/>
  <c r="BU102" i="6"/>
  <c r="BU22" i="6" s="1"/>
  <c r="BE102" i="6"/>
  <c r="BE22" i="6" s="1"/>
  <c r="DG102" i="6"/>
  <c r="DG22" i="6" s="1"/>
  <c r="AZ18" i="6"/>
  <c r="BN18" i="6"/>
  <c r="CA18" i="6"/>
  <c r="CN18" i="6"/>
  <c r="DI18" i="6"/>
  <c r="BF112" i="6"/>
  <c r="X32" i="6"/>
  <c r="AU32" i="6" s="1"/>
  <c r="AU72" i="6" s="1"/>
  <c r="BX102" i="6"/>
  <c r="BX22" i="6" s="1"/>
  <c r="DD102" i="6"/>
  <c r="DD22" i="6" s="1"/>
  <c r="DE27" i="6"/>
  <c r="BB18" i="6"/>
  <c r="CE102" i="6"/>
  <c r="CE22" i="6" s="1"/>
  <c r="DI102" i="6"/>
  <c r="DI22" i="6" s="1"/>
  <c r="BW102" i="6"/>
  <c r="BW22" i="6" s="1"/>
  <c r="AV28" i="6"/>
  <c r="W12" i="6"/>
  <c r="DK27" i="6"/>
  <c r="CU27" i="6"/>
  <c r="CI27" i="6"/>
  <c r="DI27" i="6"/>
  <c r="BR27" i="6"/>
  <c r="CV27" i="6"/>
  <c r="CJ27" i="6"/>
  <c r="BT27" i="6"/>
  <c r="BD27" i="6"/>
  <c r="BB27" i="6"/>
  <c r="CX27" i="6"/>
  <c r="CH27" i="6"/>
  <c r="BP27" i="6"/>
  <c r="AZ27" i="6"/>
  <c r="BS27" i="6"/>
  <c r="BC27" i="6"/>
  <c r="BS18" i="6"/>
  <c r="DG18" i="6"/>
  <c r="CR18" i="6"/>
  <c r="BL18" i="6"/>
  <c r="CK18" i="6"/>
  <c r="BU18" i="6"/>
  <c r="BE18" i="6"/>
  <c r="DC112" i="6"/>
  <c r="DB102" i="6"/>
  <c r="DB22" i="6" s="1"/>
  <c r="CL102" i="6"/>
  <c r="CL22" i="6" s="1"/>
  <c r="BV102" i="6"/>
  <c r="BV22" i="6" s="1"/>
  <c r="BF102" i="6"/>
  <c r="BF22" i="6" s="1"/>
  <c r="DH102" i="6"/>
  <c r="DH22" i="6" s="1"/>
  <c r="CS102" i="6"/>
  <c r="CS22" i="6" s="1"/>
  <c r="CC102" i="6"/>
  <c r="CC22" i="6" s="1"/>
  <c r="BM102" i="6"/>
  <c r="BM22" i="6" s="1"/>
  <c r="AW102" i="6"/>
  <c r="AW22" i="6" s="1"/>
  <c r="DA18" i="6"/>
  <c r="BH18" i="6"/>
  <c r="BV18" i="6"/>
  <c r="CF18" i="6"/>
  <c r="CZ18" i="6"/>
  <c r="CW112" i="6"/>
  <c r="CK112" i="6"/>
  <c r="BH102" i="6"/>
  <c r="BH22" i="6" s="1"/>
  <c r="CN102" i="6"/>
  <c r="CN22" i="6" s="1"/>
  <c r="I27" i="3"/>
  <c r="CW27" i="6"/>
  <c r="BV27" i="6"/>
  <c r="J18" i="3"/>
  <c r="K18" i="3" s="1"/>
  <c r="L18" i="3" s="1"/>
  <c r="CP18" i="6"/>
  <c r="DF18" i="6"/>
  <c r="CZ102" i="6"/>
  <c r="CZ22" i="6" s="1"/>
  <c r="BK102" i="6"/>
  <c r="BK22" i="6" s="1"/>
  <c r="BO18" i="6"/>
  <c r="J33" i="3"/>
  <c r="J29" i="3"/>
  <c r="CQ18" i="6"/>
  <c r="BA106" i="6"/>
  <c r="BA26" i="6" s="1"/>
  <c r="AH11" i="6"/>
  <c r="AI11" i="6" s="1"/>
  <c r="J11" i="3" s="1"/>
  <c r="K11" i="3" s="1"/>
  <c r="L11" i="3" s="1"/>
  <c r="CX18" i="6"/>
  <c r="AX18" i="6"/>
  <c r="BS106" i="6"/>
  <c r="BS26" i="6" s="1"/>
  <c r="DJ99" i="6"/>
  <c r="DJ19" i="6" s="1"/>
  <c r="O12" i="6"/>
  <c r="BG18" i="6"/>
  <c r="G12" i="6"/>
  <c r="L12" i="6" s="1"/>
  <c r="M12" i="6" s="1"/>
  <c r="AF12" i="6"/>
  <c r="AP12" i="6"/>
  <c r="S12" i="6" s="1"/>
  <c r="BB32" i="2"/>
  <c r="K27" i="2"/>
  <c r="J20" i="6"/>
  <c r="AJ20" i="6" s="1"/>
  <c r="AK20" i="6" s="1"/>
  <c r="BR93" i="6"/>
  <c r="BR13" i="6" s="1"/>
  <c r="J10" i="6"/>
  <c r="AJ10" i="6" s="1"/>
  <c r="AK10" i="6" s="1"/>
  <c r="J8" i="6"/>
  <c r="N26" i="2"/>
  <c r="J10" i="3"/>
  <c r="K10" i="3" s="1"/>
  <c r="L10" i="3" s="1"/>
  <c r="BN10" i="6"/>
  <c r="DJ18" i="6"/>
  <c r="BW18" i="6"/>
  <c r="CE18" i="6"/>
  <c r="CY14" i="6"/>
  <c r="CI14" i="6"/>
  <c r="BS14" i="6"/>
  <c r="BC14" i="6"/>
  <c r="DD14" i="6"/>
  <c r="CN14" i="6"/>
  <c r="BX14" i="6"/>
  <c r="BH14" i="6"/>
  <c r="DI14" i="6"/>
  <c r="CS14" i="6"/>
  <c r="CC14" i="6"/>
  <c r="BM14" i="6"/>
  <c r="CK108" i="6"/>
  <c r="CK28" i="6" s="1"/>
  <c r="I28" i="3"/>
  <c r="I20" i="3"/>
  <c r="J21" i="6"/>
  <c r="AJ21" i="6" s="1"/>
  <c r="AK21" i="6" s="1"/>
  <c r="CH18" i="6"/>
  <c r="X15" i="6"/>
  <c r="AU95" i="6" s="1"/>
  <c r="BJ14" i="6"/>
  <c r="CP14" i="6"/>
  <c r="AY93" i="6"/>
  <c r="AY13" i="6" s="1"/>
  <c r="AW89" i="6"/>
  <c r="I25" i="3"/>
  <c r="J14" i="3"/>
  <c r="K14" i="3" s="1"/>
  <c r="L14" i="3" s="1"/>
  <c r="J29" i="6"/>
  <c r="AJ29" i="6" s="1"/>
  <c r="AK29" i="6" s="1"/>
  <c r="J25" i="6"/>
  <c r="AJ25" i="6" s="1"/>
  <c r="AK25" i="6" s="1"/>
  <c r="J25" i="3"/>
  <c r="K25" i="3" s="1"/>
  <c r="L25" i="3" s="1"/>
  <c r="DB14" i="6"/>
  <c r="AH24" i="6"/>
  <c r="J24" i="6"/>
  <c r="AJ24" i="6" s="1"/>
  <c r="AK24" i="6" s="1"/>
  <c r="DG14" i="6"/>
  <c r="CQ14" i="6"/>
  <c r="CA14" i="6"/>
  <c r="BK14" i="6"/>
  <c r="AW14" i="6"/>
  <c r="CV14" i="6"/>
  <c r="CF14" i="6"/>
  <c r="BP14" i="6"/>
  <c r="AX14" i="6"/>
  <c r="DA14" i="6"/>
  <c r="CK14" i="6"/>
  <c r="BU14" i="6"/>
  <c r="BE14" i="6"/>
  <c r="CD14" i="6"/>
  <c r="AV26" i="6"/>
  <c r="J26" i="6"/>
  <c r="AJ26" i="6" s="1"/>
  <c r="AK26" i="6" s="1"/>
  <c r="BP99" i="6"/>
  <c r="BP19" i="6" s="1"/>
  <c r="BB14" i="6"/>
  <c r="CH14" i="6"/>
  <c r="BA93" i="6"/>
  <c r="BA13" i="6" s="1"/>
  <c r="DC14" i="6"/>
  <c r="CM14" i="6"/>
  <c r="BW14" i="6"/>
  <c r="BG14" i="6"/>
  <c r="DH14" i="6"/>
  <c r="CR14" i="6"/>
  <c r="CB14" i="6"/>
  <c r="BL14" i="6"/>
  <c r="AV14" i="6"/>
  <c r="CW14" i="6"/>
  <c r="CG14" i="6"/>
  <c r="BQ14" i="6"/>
  <c r="AY14" i="6"/>
  <c r="CQ108" i="6"/>
  <c r="CQ28" i="6" s="1"/>
  <c r="H31" i="2"/>
  <c r="I14" i="3"/>
  <c r="AZ14" i="6"/>
  <c r="BF14" i="6"/>
  <c r="BN14" i="6"/>
  <c r="X19" i="6"/>
  <c r="AU19" i="6" s="1"/>
  <c r="J14" i="6"/>
  <c r="AJ14" i="6" s="1"/>
  <c r="AK14" i="6" s="1"/>
  <c r="BR14" i="6"/>
  <c r="CX14" i="6"/>
  <c r="BJ93" i="6"/>
  <c r="BJ13" i="6" s="1"/>
  <c r="DK14" i="6"/>
  <c r="CU14" i="6"/>
  <c r="CE14" i="6"/>
  <c r="BO14" i="6"/>
  <c r="BA14" i="6"/>
  <c r="CZ14" i="6"/>
  <c r="CJ14" i="6"/>
  <c r="BT14" i="6"/>
  <c r="BD14" i="6"/>
  <c r="DE14" i="6"/>
  <c r="CO14" i="6"/>
  <c r="BY14" i="6"/>
  <c r="BI14" i="6"/>
  <c r="BN108" i="6"/>
  <c r="BN28" i="6" s="1"/>
  <c r="DJ14" i="6"/>
  <c r="CL14" i="6"/>
  <c r="DA99" i="6"/>
  <c r="DA19" i="6" s="1"/>
  <c r="CA99" i="6"/>
  <c r="CA19" i="6" s="1"/>
  <c r="CT99" i="6"/>
  <c r="CT19" i="6" s="1"/>
  <c r="CL108" i="6"/>
  <c r="CL28" i="6" s="1"/>
  <c r="BF108" i="6"/>
  <c r="BF28" i="6" s="1"/>
  <c r="BU108" i="6"/>
  <c r="BU28" i="6" s="1"/>
  <c r="CA108" i="6"/>
  <c r="CA28" i="6" s="1"/>
  <c r="AW99" i="6"/>
  <c r="AW19" i="6" s="1"/>
  <c r="CC99" i="6"/>
  <c r="CC19" i="6" s="1"/>
  <c r="CD99" i="6"/>
  <c r="CD19" i="6" s="1"/>
  <c r="J16" i="6"/>
  <c r="AJ16" i="6" s="1"/>
  <c r="AK16" i="6" s="1"/>
  <c r="CD108" i="6"/>
  <c r="CD28" i="6" s="1"/>
  <c r="AX108" i="6"/>
  <c r="AX28" i="6" s="1"/>
  <c r="BE108" i="6"/>
  <c r="BE28" i="6" s="1"/>
  <c r="BK108" i="6"/>
  <c r="BK28" i="6" s="1"/>
  <c r="CY22" i="6"/>
  <c r="AZ99" i="6"/>
  <c r="AZ19" i="6" s="1"/>
  <c r="CZ99" i="6"/>
  <c r="CZ19" i="6" s="1"/>
  <c r="CF99" i="6"/>
  <c r="CF19" i="6" s="1"/>
  <c r="BM99" i="6"/>
  <c r="BM19" i="6" s="1"/>
  <c r="DE108" i="6"/>
  <c r="DE28" i="6" s="1"/>
  <c r="BV108" i="6"/>
  <c r="BV28" i="6" s="1"/>
  <c r="DB108" i="6"/>
  <c r="DB28" i="6" s="1"/>
  <c r="DD108" i="6"/>
  <c r="DD28" i="6" s="1"/>
  <c r="X28" i="6"/>
  <c r="AU108" i="6" s="1"/>
  <c r="CT14" i="6"/>
  <c r="DK108" i="6"/>
  <c r="DK28" i="6" s="1"/>
  <c r="DC108" i="6"/>
  <c r="DC28" i="6" s="1"/>
  <c r="CR108" i="6"/>
  <c r="CR28" i="6" s="1"/>
  <c r="CJ108" i="6"/>
  <c r="CJ28" i="6" s="1"/>
  <c r="CB108" i="6"/>
  <c r="CB28" i="6" s="1"/>
  <c r="BT108" i="6"/>
  <c r="BT28" i="6" s="1"/>
  <c r="BL108" i="6"/>
  <c r="BL28" i="6" s="1"/>
  <c r="BD108" i="6"/>
  <c r="BD28" i="6" s="1"/>
  <c r="CW108" i="6"/>
  <c r="CW28" i="6" s="1"/>
  <c r="CV108" i="6"/>
  <c r="CV28" i="6" s="1"/>
  <c r="CG108" i="6"/>
  <c r="CG28" i="6" s="1"/>
  <c r="BQ108" i="6"/>
  <c r="BQ28" i="6" s="1"/>
  <c r="BA108" i="6"/>
  <c r="BA28" i="6" s="1"/>
  <c r="CZ108" i="6"/>
  <c r="CZ28" i="6" s="1"/>
  <c r="CM108" i="6"/>
  <c r="CM28" i="6" s="1"/>
  <c r="BW108" i="6"/>
  <c r="BW28" i="6" s="1"/>
  <c r="BG108" i="6"/>
  <c r="BG28" i="6" s="1"/>
  <c r="AF28" i="2"/>
  <c r="Y28" i="2"/>
  <c r="N32" i="2"/>
  <c r="J20" i="3"/>
  <c r="K20" i="3" s="1"/>
  <c r="L20" i="3" s="1"/>
  <c r="DG108" i="6"/>
  <c r="DG28" i="6" s="1"/>
  <c r="DA108" i="6"/>
  <c r="DA28" i="6" s="1"/>
  <c r="CP108" i="6"/>
  <c r="CP28" i="6" s="1"/>
  <c r="CH108" i="6"/>
  <c r="CH28" i="6" s="1"/>
  <c r="BZ108" i="6"/>
  <c r="BZ28" i="6" s="1"/>
  <c r="BR108" i="6"/>
  <c r="BR28" i="6" s="1"/>
  <c r="BJ108" i="6"/>
  <c r="BJ28" i="6" s="1"/>
  <c r="BB108" i="6"/>
  <c r="BB28" i="6" s="1"/>
  <c r="DH108" i="6"/>
  <c r="DH28" i="6" s="1"/>
  <c r="CS108" i="6"/>
  <c r="CS28" i="6" s="1"/>
  <c r="CC108" i="6"/>
  <c r="CC28" i="6" s="1"/>
  <c r="BM108" i="6"/>
  <c r="BM28" i="6" s="1"/>
  <c r="AW108" i="6"/>
  <c r="AW28" i="6" s="1"/>
  <c r="CX108" i="6"/>
  <c r="CX28" i="6" s="1"/>
  <c r="CI108" i="6"/>
  <c r="CI28" i="6" s="1"/>
  <c r="BS108" i="6"/>
  <c r="BS28" i="6" s="1"/>
  <c r="BC108" i="6"/>
  <c r="BC28" i="6" s="1"/>
  <c r="AF30" i="2"/>
  <c r="AJ30" i="2"/>
  <c r="DJ102" i="6"/>
  <c r="DJ22" i="6" s="1"/>
  <c r="BD102" i="6"/>
  <c r="BD22" i="6" s="1"/>
  <c r="CA102" i="6"/>
  <c r="CA22" i="6" s="1"/>
  <c r="CR102" i="6"/>
  <c r="CR22" i="6" s="1"/>
  <c r="CM102" i="6"/>
  <c r="CM22" i="6" s="1"/>
  <c r="BL102" i="6"/>
  <c r="BL22" i="6" s="1"/>
  <c r="CB102" i="6"/>
  <c r="CB22" i="6" s="1"/>
  <c r="CU102" i="6"/>
  <c r="CU22" i="6" s="1"/>
  <c r="BS102" i="6"/>
  <c r="BS22" i="6" s="1"/>
  <c r="AV102" i="6"/>
  <c r="AV22" i="6" s="1"/>
  <c r="BO102" i="6"/>
  <c r="BO22" i="6" s="1"/>
  <c r="CI102" i="6"/>
  <c r="CI22" i="6" s="1"/>
  <c r="DC102" i="6"/>
  <c r="DC22" i="6" s="1"/>
  <c r="BC102" i="6"/>
  <c r="BC22" i="6" s="1"/>
  <c r="DI108" i="6"/>
  <c r="DI28" i="6" s="1"/>
  <c r="CY108" i="6"/>
  <c r="CY28" i="6" s="1"/>
  <c r="CN108" i="6"/>
  <c r="CN28" i="6" s="1"/>
  <c r="CF108" i="6"/>
  <c r="CF28" i="6" s="1"/>
  <c r="BX108" i="6"/>
  <c r="BX28" i="6" s="1"/>
  <c r="BP108" i="6"/>
  <c r="BP28" i="6" s="1"/>
  <c r="BH108" i="6"/>
  <c r="BH28" i="6" s="1"/>
  <c r="AZ108" i="6"/>
  <c r="AZ28" i="6" s="1"/>
  <c r="DF108" i="6"/>
  <c r="DF28" i="6" s="1"/>
  <c r="CO108" i="6"/>
  <c r="CO28" i="6" s="1"/>
  <c r="BY108" i="6"/>
  <c r="BY28" i="6" s="1"/>
  <c r="BI108" i="6"/>
  <c r="BI28" i="6" s="1"/>
  <c r="DJ108" i="6"/>
  <c r="DJ28" i="6" s="1"/>
  <c r="CU108" i="6"/>
  <c r="CU28" i="6" s="1"/>
  <c r="CE108" i="6"/>
  <c r="CE28" i="6" s="1"/>
  <c r="BO108" i="6"/>
  <c r="BO28" i="6" s="1"/>
  <c r="AY108" i="6"/>
  <c r="AY28" i="6" s="1"/>
  <c r="BF28" i="2"/>
  <c r="AU31" i="2"/>
  <c r="AU28" i="2"/>
  <c r="Q30" i="2"/>
  <c r="K30" i="2"/>
  <c r="A16" i="8"/>
  <c r="A20" i="12"/>
  <c r="A3" i="8"/>
  <c r="A4" i="8"/>
  <c r="A18" i="8"/>
  <c r="B16" i="8"/>
  <c r="H34" i="11" s="1"/>
  <c r="I34" i="11" s="1"/>
  <c r="L34" i="11" s="1"/>
  <c r="Q17" i="9" s="1"/>
  <c r="O23" i="1" s="1"/>
  <c r="CA112" i="6"/>
  <c r="B31" i="2"/>
  <c r="Y29" i="2"/>
  <c r="CR112" i="6"/>
  <c r="BV112" i="6"/>
  <c r="BA112" i="6"/>
  <c r="DA112" i="6"/>
  <c r="CF112" i="6"/>
  <c r="BJ112" i="6"/>
  <c r="BC89" i="6"/>
  <c r="BE89" i="6"/>
  <c r="BG89" i="6"/>
  <c r="BI89" i="6"/>
  <c r="BK89" i="6"/>
  <c r="BM89" i="6"/>
  <c r="BO89" i="6"/>
  <c r="BQ89" i="6"/>
  <c r="BS89" i="6"/>
  <c r="BU89" i="6"/>
  <c r="BW89" i="6"/>
  <c r="BY89" i="6"/>
  <c r="BZ89" i="6"/>
  <c r="AV89" i="6"/>
  <c r="AX89" i="6"/>
  <c r="AZ89" i="6"/>
  <c r="BH89" i="6"/>
  <c r="BP89" i="6"/>
  <c r="BX89" i="6"/>
  <c r="BF89" i="6"/>
  <c r="BN89" i="6"/>
  <c r="BV89" i="6"/>
  <c r="AY89" i="6"/>
  <c r="BD89" i="6"/>
  <c r="BL89" i="6"/>
  <c r="BT89" i="6"/>
  <c r="CB89" i="6"/>
  <c r="CD89" i="6"/>
  <c r="CF89" i="6"/>
  <c r="CH89" i="6"/>
  <c r="CJ89" i="6"/>
  <c r="CL89" i="6"/>
  <c r="CN89" i="6"/>
  <c r="CP89" i="6"/>
  <c r="CR89" i="6"/>
  <c r="CT89" i="6"/>
  <c r="CV89" i="6"/>
  <c r="CX89" i="6"/>
  <c r="CZ89" i="6"/>
  <c r="DB89" i="6"/>
  <c r="DD89" i="6"/>
  <c r="DF89" i="6"/>
  <c r="DH89" i="6"/>
  <c r="DJ89" i="6"/>
  <c r="BB89" i="6"/>
  <c r="BJ89" i="6"/>
  <c r="CA89" i="6"/>
  <c r="CE89" i="6"/>
  <c r="CM89" i="6"/>
  <c r="CU89" i="6"/>
  <c r="DC89" i="6"/>
  <c r="DK89" i="6"/>
  <c r="CO89" i="6"/>
  <c r="BR89" i="6"/>
  <c r="CC89" i="6"/>
  <c r="CK89" i="6"/>
  <c r="CS89" i="6"/>
  <c r="DA89" i="6"/>
  <c r="DI89" i="6"/>
  <c r="CG89" i="6"/>
  <c r="CW89" i="6"/>
  <c r="CI89" i="6"/>
  <c r="CQ89" i="6"/>
  <c r="CY89" i="6"/>
  <c r="DG89" i="6"/>
  <c r="DE89" i="6"/>
  <c r="B3" i="8"/>
  <c r="B20" i="12" s="1"/>
  <c r="AX112" i="6"/>
  <c r="BI112" i="6"/>
  <c r="BT112" i="6"/>
  <c r="CD112" i="6"/>
  <c r="CO112" i="6"/>
  <c r="CZ112" i="6"/>
  <c r="BB112" i="6"/>
  <c r="BN112" i="6"/>
  <c r="CC112" i="6"/>
  <c r="CS112" i="6"/>
  <c r="DE112" i="6"/>
  <c r="DJ112" i="6"/>
  <c r="BD112" i="6"/>
  <c r="BR112" i="6"/>
  <c r="CH112" i="6"/>
  <c r="CT112" i="6"/>
  <c r="DK112" i="6"/>
  <c r="BH112" i="6"/>
  <c r="BX112" i="6"/>
  <c r="CJ112" i="6"/>
  <c r="CX112" i="6"/>
  <c r="CN112" i="6"/>
  <c r="BY112" i="6"/>
  <c r="AW112" i="6"/>
  <c r="DD112" i="6"/>
  <c r="BM112" i="6"/>
  <c r="AI22" i="6"/>
  <c r="J22" i="3" s="1"/>
  <c r="K22" i="3" s="1"/>
  <c r="L22" i="3" s="1"/>
  <c r="B4" i="8"/>
  <c r="H19" i="11" s="1"/>
  <c r="I19" i="11" s="1"/>
  <c r="L19" i="11" s="1"/>
  <c r="H26" i="9" s="1"/>
  <c r="H35" i="1" s="1"/>
  <c r="BR106" i="6"/>
  <c r="BR26" i="6" s="1"/>
  <c r="BK106" i="6"/>
  <c r="BK26" i="6" s="1"/>
  <c r="AW106" i="6"/>
  <c r="AW26" i="6" s="1"/>
  <c r="BW93" i="6"/>
  <c r="BW13" i="6" s="1"/>
  <c r="BO93" i="6"/>
  <c r="BO13" i="6" s="1"/>
  <c r="BG93" i="6"/>
  <c r="BG13" i="6" s="1"/>
  <c r="BK112" i="6"/>
  <c r="CQ112" i="6"/>
  <c r="BW106" i="6"/>
  <c r="BW26" i="6" s="1"/>
  <c r="BO106" i="6"/>
  <c r="BO26" i="6" s="1"/>
  <c r="BH106" i="6"/>
  <c r="BH26" i="6" s="1"/>
  <c r="BV93" i="6"/>
  <c r="BV13" i="6" s="1"/>
  <c r="BN93" i="6"/>
  <c r="BN13" i="6" s="1"/>
  <c r="BF93" i="6"/>
  <c r="BF13" i="6" s="1"/>
  <c r="AY112" i="6"/>
  <c r="BO112" i="6"/>
  <c r="CE112" i="6"/>
  <c r="CU112" i="6"/>
  <c r="AF29" i="2"/>
  <c r="AF32" i="2"/>
  <c r="AC29" i="2"/>
  <c r="AU26" i="2"/>
  <c r="BB29" i="2"/>
  <c r="AF31" i="2"/>
  <c r="CL112" i="6"/>
  <c r="BQ112" i="6"/>
  <c r="AV112" i="6"/>
  <c r="CV112" i="6"/>
  <c r="BZ112" i="6"/>
  <c r="BE112" i="6"/>
  <c r="DI112" i="6"/>
  <c r="I26" i="3"/>
  <c r="I22" i="3"/>
  <c r="AH32" i="6"/>
  <c r="AJ32" i="6"/>
  <c r="AK32" i="6" s="1"/>
  <c r="B18" i="8"/>
  <c r="Q19" i="9" s="1"/>
  <c r="O27" i="1" s="1"/>
  <c r="D32" i="12"/>
  <c r="E32" i="12"/>
  <c r="J29" i="11" s="1"/>
  <c r="BV106" i="6"/>
  <c r="BV26" i="6" s="1"/>
  <c r="BN106" i="6"/>
  <c r="BN26" i="6" s="1"/>
  <c r="BG106" i="6"/>
  <c r="BG26" i="6" s="1"/>
  <c r="BS93" i="6"/>
  <c r="BS13" i="6" s="1"/>
  <c r="BK93" i="6"/>
  <c r="BK13" i="6" s="1"/>
  <c r="BC112" i="6"/>
  <c r="BS112" i="6"/>
  <c r="CI112" i="6"/>
  <c r="CY112" i="6"/>
  <c r="DB112" i="6"/>
  <c r="CG112" i="6"/>
  <c r="BL112" i="6"/>
  <c r="DH112" i="6"/>
  <c r="CP112" i="6"/>
  <c r="BU112" i="6"/>
  <c r="AZ112" i="6"/>
  <c r="BO99" i="6"/>
  <c r="BO19" i="6" s="1"/>
  <c r="DD99" i="6"/>
  <c r="DD19" i="6" s="1"/>
  <c r="CV99" i="6"/>
  <c r="CV19" i="6" s="1"/>
  <c r="CE99" i="6"/>
  <c r="CE19" i="6" s="1"/>
  <c r="AY99" i="6"/>
  <c r="AY19" i="6" s="1"/>
  <c r="T52" i="7"/>
  <c r="U52" i="7"/>
  <c r="BG99" i="6"/>
  <c r="BG19" i="6" s="1"/>
  <c r="DK99" i="6"/>
  <c r="DK19" i="6" s="1"/>
  <c r="CM99" i="6"/>
  <c r="CM19" i="6" s="1"/>
  <c r="CR99" i="6"/>
  <c r="CR19" i="6" s="1"/>
  <c r="BL99" i="6"/>
  <c r="BL19" i="6" s="1"/>
  <c r="BY99" i="6"/>
  <c r="BY19" i="6" s="1"/>
  <c r="BI99" i="6"/>
  <c r="BI19" i="6" s="1"/>
  <c r="DF99" i="6"/>
  <c r="DF19" i="6" s="1"/>
  <c r="BZ99" i="6"/>
  <c r="BZ19" i="6" s="1"/>
  <c r="BJ99" i="6"/>
  <c r="BJ19" i="6" s="1"/>
  <c r="AZ93" i="6"/>
  <c r="AZ13" i="6" s="1"/>
  <c r="AX93" i="6"/>
  <c r="AX13" i="6" s="1"/>
  <c r="BX93" i="6"/>
  <c r="BX13" i="6" s="1"/>
  <c r="BB93" i="6"/>
  <c r="BB13" i="6" s="1"/>
  <c r="CA93" i="6"/>
  <c r="CA13" i="6" s="1"/>
  <c r="CE93" i="6"/>
  <c r="CE13" i="6" s="1"/>
  <c r="CI93" i="6"/>
  <c r="CI13" i="6" s="1"/>
  <c r="CM93" i="6"/>
  <c r="CM13" i="6" s="1"/>
  <c r="CQ93" i="6"/>
  <c r="CQ13" i="6" s="1"/>
  <c r="CU93" i="6"/>
  <c r="CU13" i="6" s="1"/>
  <c r="CY93" i="6"/>
  <c r="CY13" i="6" s="1"/>
  <c r="DC93" i="6"/>
  <c r="DC13" i="6" s="1"/>
  <c r="CB93" i="6"/>
  <c r="CB13" i="6" s="1"/>
  <c r="CF93" i="6"/>
  <c r="CF13" i="6" s="1"/>
  <c r="CJ93" i="6"/>
  <c r="CJ13" i="6" s="1"/>
  <c r="CN93" i="6"/>
  <c r="CN13" i="6" s="1"/>
  <c r="CR93" i="6"/>
  <c r="CR13" i="6" s="1"/>
  <c r="CV93" i="6"/>
  <c r="CV13" i="6" s="1"/>
  <c r="CZ93" i="6"/>
  <c r="CZ13" i="6" s="1"/>
  <c r="DD93" i="6"/>
  <c r="DD13" i="6" s="1"/>
  <c r="DG93" i="6"/>
  <c r="DG13" i="6" s="1"/>
  <c r="DI93" i="6"/>
  <c r="DI13" i="6" s="1"/>
  <c r="DK93" i="6"/>
  <c r="DK13" i="6" s="1"/>
  <c r="BY93" i="6"/>
  <c r="BY13" i="6" s="1"/>
  <c r="CG93" i="6"/>
  <c r="CG13" i="6" s="1"/>
  <c r="CO93" i="6"/>
  <c r="CO13" i="6" s="1"/>
  <c r="CW93" i="6"/>
  <c r="CW13" i="6" s="1"/>
  <c r="DE93" i="6"/>
  <c r="DE13" i="6" s="1"/>
  <c r="DH93" i="6"/>
  <c r="DH13" i="6" s="1"/>
  <c r="BZ93" i="6"/>
  <c r="BZ13" i="6" s="1"/>
  <c r="CH93" i="6"/>
  <c r="CH13" i="6" s="1"/>
  <c r="CP93" i="6"/>
  <c r="CP13" i="6" s="1"/>
  <c r="CX93" i="6"/>
  <c r="CX13" i="6" s="1"/>
  <c r="DF93" i="6"/>
  <c r="DF13" i="6" s="1"/>
  <c r="CK93" i="6"/>
  <c r="CK13" i="6" s="1"/>
  <c r="DA93" i="6"/>
  <c r="DA13" i="6" s="1"/>
  <c r="CD93" i="6"/>
  <c r="CD13" i="6" s="1"/>
  <c r="I13" i="3"/>
  <c r="CL93" i="6"/>
  <c r="CL13" i="6" s="1"/>
  <c r="DB93" i="6"/>
  <c r="DB13" i="6" s="1"/>
  <c r="CC93" i="6"/>
  <c r="CC13" i="6" s="1"/>
  <c r="CS93" i="6"/>
  <c r="CS13" i="6" s="1"/>
  <c r="DJ93" i="6"/>
  <c r="DJ13" i="6" s="1"/>
  <c r="CT93" i="6"/>
  <c r="CT13" i="6" s="1"/>
  <c r="U46" i="7"/>
  <c r="BY106" i="6"/>
  <c r="BY26" i="6" s="1"/>
  <c r="BU106" i="6"/>
  <c r="BU26" i="6" s="1"/>
  <c r="BQ106" i="6"/>
  <c r="BQ26" i="6" s="1"/>
  <c r="X26" i="6"/>
  <c r="AU26" i="6" s="1"/>
  <c r="BJ106" i="6"/>
  <c r="BJ26" i="6" s="1"/>
  <c r="BF106" i="6"/>
  <c r="BF26" i="6" s="1"/>
  <c r="AU27" i="6"/>
  <c r="BW99" i="6"/>
  <c r="BW19" i="6" s="1"/>
  <c r="CW99" i="6"/>
  <c r="CW19" i="6" s="1"/>
  <c r="DG99" i="6"/>
  <c r="DG19" i="6" s="1"/>
  <c r="DH99" i="6"/>
  <c r="DH19" i="6" s="1"/>
  <c r="CS99" i="6"/>
  <c r="CS19" i="6" s="1"/>
  <c r="CK99" i="6"/>
  <c r="CK19" i="6" s="1"/>
  <c r="BK99" i="6"/>
  <c r="BK19" i="6" s="1"/>
  <c r="CN99" i="6"/>
  <c r="CN19" i="6" s="1"/>
  <c r="BX99" i="6"/>
  <c r="BX19" i="6" s="1"/>
  <c r="BH99" i="6"/>
  <c r="BH19" i="6" s="1"/>
  <c r="AV99" i="6"/>
  <c r="AV19" i="6" s="1"/>
  <c r="BU99" i="6"/>
  <c r="BU19" i="6" s="1"/>
  <c r="BE99" i="6"/>
  <c r="BE19" i="6" s="1"/>
  <c r="DB99" i="6"/>
  <c r="DB19" i="6" s="1"/>
  <c r="CL99" i="6"/>
  <c r="CL19" i="6" s="1"/>
  <c r="BV99" i="6"/>
  <c r="BV19" i="6" s="1"/>
  <c r="BF99" i="6"/>
  <c r="BF19" i="6" s="1"/>
  <c r="AW93" i="6"/>
  <c r="AW13" i="6" s="1"/>
  <c r="BU93" i="6"/>
  <c r="BU13" i="6" s="1"/>
  <c r="BQ93" i="6"/>
  <c r="BQ13" i="6" s="1"/>
  <c r="BM93" i="6"/>
  <c r="BM13" i="6" s="1"/>
  <c r="BI93" i="6"/>
  <c r="BI13" i="6" s="1"/>
  <c r="BE93" i="6"/>
  <c r="BE13" i="6" s="1"/>
  <c r="X13" i="6"/>
  <c r="AU13" i="6" s="1"/>
  <c r="I19" i="3"/>
  <c r="U44" i="7"/>
  <c r="T44" i="7"/>
  <c r="U48" i="7"/>
  <c r="T48" i="7"/>
  <c r="T45" i="7"/>
  <c r="U45" i="7"/>
  <c r="DE99" i="6"/>
  <c r="DE19" i="6" s="1"/>
  <c r="CU99" i="6"/>
  <c r="CU19" i="6" s="1"/>
  <c r="BS99" i="6"/>
  <c r="BS19" i="6" s="1"/>
  <c r="CB99" i="6"/>
  <c r="CB19" i="6" s="1"/>
  <c r="AX99" i="6"/>
  <c r="AX19" i="6" s="1"/>
  <c r="CP99" i="6"/>
  <c r="CP19" i="6" s="1"/>
  <c r="BB106" i="6"/>
  <c r="BB26" i="6" s="1"/>
  <c r="BD106" i="6"/>
  <c r="BD26" i="6" s="1"/>
  <c r="BC106" i="6"/>
  <c r="BC26" i="6" s="1"/>
  <c r="AY106" i="6"/>
  <c r="AY26" i="6" s="1"/>
  <c r="CB106" i="6"/>
  <c r="CB26" i="6" s="1"/>
  <c r="CD106" i="6"/>
  <c r="CD26" i="6" s="1"/>
  <c r="CF106" i="6"/>
  <c r="CF26" i="6" s="1"/>
  <c r="CH106" i="6"/>
  <c r="CH26" i="6" s="1"/>
  <c r="CJ106" i="6"/>
  <c r="CJ26" i="6" s="1"/>
  <c r="CL106" i="6"/>
  <c r="CL26" i="6" s="1"/>
  <c r="CN106" i="6"/>
  <c r="CN26" i="6" s="1"/>
  <c r="CP106" i="6"/>
  <c r="CP26" i="6" s="1"/>
  <c r="CR106" i="6"/>
  <c r="CR26" i="6" s="1"/>
  <c r="CT106" i="6"/>
  <c r="CT26" i="6" s="1"/>
  <c r="CV106" i="6"/>
  <c r="CV26" i="6" s="1"/>
  <c r="CX106" i="6"/>
  <c r="CX26" i="6" s="1"/>
  <c r="CZ106" i="6"/>
  <c r="CZ26" i="6" s="1"/>
  <c r="DB106" i="6"/>
  <c r="DB26" i="6" s="1"/>
  <c r="DD106" i="6"/>
  <c r="DD26" i="6" s="1"/>
  <c r="DF106" i="6"/>
  <c r="DF26" i="6" s="1"/>
  <c r="DH106" i="6"/>
  <c r="DH26" i="6" s="1"/>
  <c r="CG106" i="6"/>
  <c r="CG26" i="6" s="1"/>
  <c r="CO106" i="6"/>
  <c r="CO26" i="6" s="1"/>
  <c r="CW106" i="6"/>
  <c r="CW26" i="6" s="1"/>
  <c r="DE106" i="6"/>
  <c r="DE26" i="6" s="1"/>
  <c r="DJ106" i="6"/>
  <c r="DJ26" i="6" s="1"/>
  <c r="AZ106" i="6"/>
  <c r="AZ26" i="6" s="1"/>
  <c r="CE106" i="6"/>
  <c r="CE26" i="6" s="1"/>
  <c r="CM106" i="6"/>
  <c r="CM26" i="6" s="1"/>
  <c r="CU106" i="6"/>
  <c r="CU26" i="6" s="1"/>
  <c r="DC106" i="6"/>
  <c r="DC26" i="6" s="1"/>
  <c r="CC106" i="6"/>
  <c r="CC26" i="6" s="1"/>
  <c r="CS106" i="6"/>
  <c r="CS26" i="6" s="1"/>
  <c r="DI106" i="6"/>
  <c r="DI26" i="6" s="1"/>
  <c r="AX106" i="6"/>
  <c r="AX26" i="6" s="1"/>
  <c r="BZ106" i="6"/>
  <c r="BZ26" i="6" s="1"/>
  <c r="CA106" i="6"/>
  <c r="CA26" i="6" s="1"/>
  <c r="CQ106" i="6"/>
  <c r="CQ26" i="6" s="1"/>
  <c r="DG106" i="6"/>
  <c r="DG26" i="6" s="1"/>
  <c r="CY106" i="6"/>
  <c r="CY26" i="6" s="1"/>
  <c r="DA106" i="6"/>
  <c r="DA26" i="6" s="1"/>
  <c r="CK106" i="6"/>
  <c r="CK26" i="6" s="1"/>
  <c r="CI106" i="6"/>
  <c r="CI26" i="6" s="1"/>
  <c r="DK106" i="6"/>
  <c r="DK26" i="6" s="1"/>
  <c r="BX106" i="6"/>
  <c r="BX26" i="6" s="1"/>
  <c r="BT106" i="6"/>
  <c r="BT26" i="6" s="1"/>
  <c r="BP106" i="6"/>
  <c r="BP26" i="6" s="1"/>
  <c r="BM106" i="6"/>
  <c r="BM26" i="6" s="1"/>
  <c r="BI106" i="6"/>
  <c r="BI26" i="6" s="1"/>
  <c r="BE106" i="6"/>
  <c r="BE26" i="6" s="1"/>
  <c r="CY99" i="6"/>
  <c r="CY19" i="6" s="1"/>
  <c r="DI99" i="6"/>
  <c r="DI19" i="6" s="1"/>
  <c r="DC99" i="6"/>
  <c r="DC19" i="6" s="1"/>
  <c r="CQ99" i="6"/>
  <c r="CQ19" i="6" s="1"/>
  <c r="CI99" i="6"/>
  <c r="CI19" i="6" s="1"/>
  <c r="BC99" i="6"/>
  <c r="BC19" i="6" s="1"/>
  <c r="CJ99" i="6"/>
  <c r="CJ19" i="6" s="1"/>
  <c r="BT99" i="6"/>
  <c r="BT19" i="6" s="1"/>
  <c r="BD99" i="6"/>
  <c r="BD19" i="6" s="1"/>
  <c r="CG99" i="6"/>
  <c r="CG19" i="6" s="1"/>
  <c r="BQ99" i="6"/>
  <c r="BQ19" i="6" s="1"/>
  <c r="BA99" i="6"/>
  <c r="BA19" i="6" s="1"/>
  <c r="CX99" i="6"/>
  <c r="CX19" i="6" s="1"/>
  <c r="CH99" i="6"/>
  <c r="CH19" i="6" s="1"/>
  <c r="BR99" i="6"/>
  <c r="BR19" i="6" s="1"/>
  <c r="BB99" i="6"/>
  <c r="BB19" i="6" s="1"/>
  <c r="AV93" i="6"/>
  <c r="AV13" i="6" s="1"/>
  <c r="BT93" i="6"/>
  <c r="BT13" i="6" s="1"/>
  <c r="BP93" i="6"/>
  <c r="BP13" i="6" s="1"/>
  <c r="BL93" i="6"/>
  <c r="BL13" i="6" s="1"/>
  <c r="BH93" i="6"/>
  <c r="BH13" i="6" s="1"/>
  <c r="BD93" i="6"/>
  <c r="BD13" i="6" s="1"/>
  <c r="AL35" i="6"/>
  <c r="AL28" i="6"/>
  <c r="AL18" i="6"/>
  <c r="AL11" i="6"/>
  <c r="AL10" i="6"/>
  <c r="AL9" i="6"/>
  <c r="AL13" i="6"/>
  <c r="A8" i="8"/>
  <c r="A58" i="12"/>
  <c r="A21" i="8"/>
  <c r="A13" i="8"/>
  <c r="X11" i="6"/>
  <c r="BA91" i="6"/>
  <c r="BE91" i="6"/>
  <c r="BI91" i="6"/>
  <c r="BM91" i="6"/>
  <c r="BQ91" i="6"/>
  <c r="BU91" i="6"/>
  <c r="BY91" i="6"/>
  <c r="CC91" i="6"/>
  <c r="CG91" i="6"/>
  <c r="CK91" i="6"/>
  <c r="CO91" i="6"/>
  <c r="CS91" i="6"/>
  <c r="CW91" i="6"/>
  <c r="DA91" i="6"/>
  <c r="DE91" i="6"/>
  <c r="DI91" i="6"/>
  <c r="AV91" i="6"/>
  <c r="AY91" i="6"/>
  <c r="BB91" i="6"/>
  <c r="BG91" i="6"/>
  <c r="BJ91" i="6"/>
  <c r="BO91" i="6"/>
  <c r="BR91" i="6"/>
  <c r="BW91" i="6"/>
  <c r="BZ91" i="6"/>
  <c r="CE91" i="6"/>
  <c r="CH91" i="6"/>
  <c r="CM91" i="6"/>
  <c r="CP91" i="6"/>
  <c r="CU91" i="6"/>
  <c r="CX91" i="6"/>
  <c r="DC91" i="6"/>
  <c r="DF91" i="6"/>
  <c r="DK91" i="6"/>
  <c r="AW91" i="6"/>
  <c r="BD91" i="6"/>
  <c r="BL91" i="6"/>
  <c r="BT91" i="6"/>
  <c r="CB91" i="6"/>
  <c r="CJ91" i="6"/>
  <c r="CR91" i="6"/>
  <c r="CZ91" i="6"/>
  <c r="DH91" i="6"/>
  <c r="BF91" i="6"/>
  <c r="BK91" i="6"/>
  <c r="BV91" i="6"/>
  <c r="CA91" i="6"/>
  <c r="CL91" i="6"/>
  <c r="CQ91" i="6"/>
  <c r="DB91" i="6"/>
  <c r="DG91" i="6"/>
  <c r="AZ91" i="6"/>
  <c r="BP91" i="6"/>
  <c r="CF91" i="6"/>
  <c r="CV91" i="6"/>
  <c r="BC91" i="6"/>
  <c r="CI91" i="6"/>
  <c r="AX91" i="6"/>
  <c r="BX91" i="6"/>
  <c r="CD91" i="6"/>
  <c r="DD91" i="6"/>
  <c r="DJ91" i="6"/>
  <c r="BS91" i="6"/>
  <c r="CN91" i="6"/>
  <c r="BN91" i="6"/>
  <c r="CY91" i="6"/>
  <c r="BH91" i="6"/>
  <c r="CT91" i="6"/>
  <c r="D39" i="12"/>
  <c r="D46" i="12" s="1"/>
  <c r="B46" i="12"/>
  <c r="D50" i="12"/>
  <c r="E50" i="12" s="1"/>
  <c r="AF14" i="1"/>
  <c r="AF27" i="1" s="1"/>
  <c r="AA26" i="1"/>
  <c r="AU14" i="6"/>
  <c r="AU94" i="6"/>
  <c r="AU35" i="6"/>
  <c r="AU115" i="6"/>
  <c r="D30" i="12"/>
  <c r="E30" i="12" s="1"/>
  <c r="J28" i="11" s="1"/>
  <c r="B35" i="12"/>
  <c r="H26" i="2"/>
  <c r="H27" i="2"/>
  <c r="K29" i="2"/>
  <c r="K31" i="2"/>
  <c r="AW32" i="2"/>
  <c r="AU29" i="2"/>
  <c r="BB30" i="2"/>
  <c r="H32" i="2"/>
  <c r="Q26" i="2"/>
  <c r="Y32" i="2"/>
  <c r="H29" i="2"/>
  <c r="N30" i="2"/>
  <c r="T31" i="2"/>
  <c r="AC32" i="2"/>
  <c r="BF27" i="2"/>
  <c r="B28" i="2"/>
  <c r="AW30" i="2"/>
  <c r="BF26" i="2"/>
  <c r="B29" i="2"/>
  <c r="AW29" i="2"/>
  <c r="Q29" i="2"/>
  <c r="K28" i="2"/>
  <c r="B8" i="8"/>
  <c r="AX187" i="6"/>
  <c r="AZ187" i="6"/>
  <c r="BD187" i="6"/>
  <c r="BH187" i="6"/>
  <c r="BL187" i="6"/>
  <c r="BP187" i="6"/>
  <c r="BT187" i="6"/>
  <c r="BX187" i="6"/>
  <c r="AW187" i="6"/>
  <c r="BC187" i="6"/>
  <c r="BF187" i="6"/>
  <c r="BK187" i="6"/>
  <c r="BN187" i="6"/>
  <c r="BS187" i="6"/>
  <c r="BV187" i="6"/>
  <c r="CA187" i="6"/>
  <c r="CE187" i="6"/>
  <c r="CI187" i="6"/>
  <c r="CM187" i="6"/>
  <c r="CQ187" i="6"/>
  <c r="CU187" i="6"/>
  <c r="CY187" i="6"/>
  <c r="DC187" i="6"/>
  <c r="DG187" i="6"/>
  <c r="AV187" i="6"/>
  <c r="BE187" i="6"/>
  <c r="AY187" i="6"/>
  <c r="BB187" i="6"/>
  <c r="BG187" i="6"/>
  <c r="BJ187" i="6"/>
  <c r="BO187" i="6"/>
  <c r="BR187" i="6"/>
  <c r="BW187" i="6"/>
  <c r="BZ187" i="6"/>
  <c r="CC187" i="6"/>
  <c r="CG187" i="6"/>
  <c r="CK187" i="6"/>
  <c r="BI187" i="6"/>
  <c r="CB187" i="6"/>
  <c r="CD187" i="6"/>
  <c r="CF187" i="6"/>
  <c r="CH187" i="6"/>
  <c r="CJ187" i="6"/>
  <c r="CL187" i="6"/>
  <c r="CO187" i="6"/>
  <c r="CT187" i="6"/>
  <c r="CW187" i="6"/>
  <c r="DB187" i="6"/>
  <c r="DE187" i="6"/>
  <c r="DJ187" i="6"/>
  <c r="BM187" i="6"/>
  <c r="BU187" i="6"/>
  <c r="CN187" i="6"/>
  <c r="CV187" i="6"/>
  <c r="DD187" i="6"/>
  <c r="BA187" i="6"/>
  <c r="CP187" i="6"/>
  <c r="CS187" i="6"/>
  <c r="CX187" i="6"/>
  <c r="DA187" i="6"/>
  <c r="DF187" i="6"/>
  <c r="DI187" i="6"/>
  <c r="CR187" i="6"/>
  <c r="DH187" i="6"/>
  <c r="BQ187" i="6"/>
  <c r="CZ187" i="6"/>
  <c r="BY187" i="6"/>
  <c r="DK187" i="6"/>
  <c r="AU187" i="6"/>
  <c r="J37" i="10"/>
  <c r="H14" i="9" s="1"/>
  <c r="J14" i="9"/>
  <c r="J27" i="11"/>
  <c r="D33" i="12"/>
  <c r="E33" i="12" s="1"/>
  <c r="H19" i="1"/>
  <c r="H25" i="1" s="1"/>
  <c r="AW31" i="2"/>
  <c r="N27" i="2"/>
  <c r="AQ29" i="2"/>
  <c r="AQ31" i="2"/>
  <c r="Y31" i="2"/>
  <c r="AU27" i="2"/>
  <c r="H30" i="2"/>
  <c r="N31" i="2"/>
  <c r="T32" i="2"/>
  <c r="BF30" i="2"/>
  <c r="B27" i="2"/>
  <c r="N28" i="2"/>
  <c r="T29" i="2"/>
  <c r="AC30" i="2"/>
  <c r="AJ31" i="2"/>
  <c r="AU32" i="2"/>
  <c r="BF32" i="2"/>
  <c r="AA31" i="2"/>
  <c r="J12" i="9"/>
  <c r="J20" i="10"/>
  <c r="H12" i="9" s="1"/>
  <c r="AA32" i="2"/>
  <c r="AQ32" i="2"/>
  <c r="AA30" i="2"/>
  <c r="BB97" i="6"/>
  <c r="BB17" i="6" s="1"/>
  <c r="BF97" i="6"/>
  <c r="BF17" i="6" s="1"/>
  <c r="BJ97" i="6"/>
  <c r="BJ17" i="6" s="1"/>
  <c r="BN97" i="6"/>
  <c r="BN17" i="6" s="1"/>
  <c r="BR97" i="6"/>
  <c r="BR17" i="6" s="1"/>
  <c r="BV97" i="6"/>
  <c r="BV17" i="6" s="1"/>
  <c r="BZ97" i="6"/>
  <c r="BZ17" i="6" s="1"/>
  <c r="CD97" i="6"/>
  <c r="CD17" i="6" s="1"/>
  <c r="CH97" i="6"/>
  <c r="CH17" i="6" s="1"/>
  <c r="CL97" i="6"/>
  <c r="CL17" i="6" s="1"/>
  <c r="CP97" i="6"/>
  <c r="CP17" i="6" s="1"/>
  <c r="CT97" i="6"/>
  <c r="CT17" i="6" s="1"/>
  <c r="CX97" i="6"/>
  <c r="CX17" i="6" s="1"/>
  <c r="DB97" i="6"/>
  <c r="DB17" i="6" s="1"/>
  <c r="DF97" i="6"/>
  <c r="DF17" i="6" s="1"/>
  <c r="DJ97" i="6"/>
  <c r="DJ17" i="6" s="1"/>
  <c r="X17" i="6"/>
  <c r="AY97" i="6"/>
  <c r="AY17" i="6" s="1"/>
  <c r="BA97" i="6"/>
  <c r="BA17" i="6" s="1"/>
  <c r="BE97" i="6"/>
  <c r="BE17" i="6" s="1"/>
  <c r="BI97" i="6"/>
  <c r="BI17" i="6" s="1"/>
  <c r="BM97" i="6"/>
  <c r="BM17" i="6" s="1"/>
  <c r="BQ97" i="6"/>
  <c r="BQ17" i="6" s="1"/>
  <c r="BU97" i="6"/>
  <c r="BU17" i="6" s="1"/>
  <c r="BY97" i="6"/>
  <c r="BY17" i="6" s="1"/>
  <c r="CC97" i="6"/>
  <c r="CC17" i="6" s="1"/>
  <c r="CG97" i="6"/>
  <c r="CG17" i="6" s="1"/>
  <c r="CK97" i="6"/>
  <c r="CK17" i="6" s="1"/>
  <c r="CO97" i="6"/>
  <c r="CO17" i="6" s="1"/>
  <c r="CS97" i="6"/>
  <c r="CS17" i="6" s="1"/>
  <c r="CW97" i="6"/>
  <c r="CW17" i="6" s="1"/>
  <c r="DA97" i="6"/>
  <c r="DA17" i="6" s="1"/>
  <c r="DE97" i="6"/>
  <c r="DE17" i="6" s="1"/>
  <c r="DI97" i="6"/>
  <c r="DI17" i="6" s="1"/>
  <c r="AV97" i="6"/>
  <c r="AV17" i="6" s="1"/>
  <c r="AX97" i="6"/>
  <c r="AX17" i="6" s="1"/>
  <c r="AZ97" i="6"/>
  <c r="AZ17" i="6" s="1"/>
  <c r="BD97" i="6"/>
  <c r="BD17" i="6" s="1"/>
  <c r="BH97" i="6"/>
  <c r="BH17" i="6" s="1"/>
  <c r="BL97" i="6"/>
  <c r="BL17" i="6" s="1"/>
  <c r="BP97" i="6"/>
  <c r="BP17" i="6" s="1"/>
  <c r="BT97" i="6"/>
  <c r="BT17" i="6" s="1"/>
  <c r="BX97" i="6"/>
  <c r="BX17" i="6" s="1"/>
  <c r="CB97" i="6"/>
  <c r="CB17" i="6" s="1"/>
  <c r="CF97" i="6"/>
  <c r="CF17" i="6" s="1"/>
  <c r="CJ97" i="6"/>
  <c r="CJ17" i="6" s="1"/>
  <c r="CN97" i="6"/>
  <c r="CN17" i="6" s="1"/>
  <c r="BC97" i="6"/>
  <c r="BC17" i="6" s="1"/>
  <c r="BK97" i="6"/>
  <c r="BK17" i="6" s="1"/>
  <c r="BS97" i="6"/>
  <c r="BS17" i="6" s="1"/>
  <c r="CA97" i="6"/>
  <c r="CA17" i="6" s="1"/>
  <c r="CI97" i="6"/>
  <c r="CI17" i="6" s="1"/>
  <c r="CQ97" i="6"/>
  <c r="CQ17" i="6" s="1"/>
  <c r="CU97" i="6"/>
  <c r="CU17" i="6" s="1"/>
  <c r="CY97" i="6"/>
  <c r="CY17" i="6" s="1"/>
  <c r="DC97" i="6"/>
  <c r="DC17" i="6" s="1"/>
  <c r="DG97" i="6"/>
  <c r="DG17" i="6" s="1"/>
  <c r="DK97" i="6"/>
  <c r="DK17" i="6" s="1"/>
  <c r="DD97" i="6"/>
  <c r="DD17" i="6" s="1"/>
  <c r="BO97" i="6"/>
  <c r="BO17" i="6" s="1"/>
  <c r="CE97" i="6"/>
  <c r="CE17" i="6" s="1"/>
  <c r="CR97" i="6"/>
  <c r="CR17" i="6" s="1"/>
  <c r="DH97" i="6"/>
  <c r="DH17" i="6" s="1"/>
  <c r="AW97" i="6"/>
  <c r="AW17" i="6" s="1"/>
  <c r="CV97" i="6"/>
  <c r="CV17" i="6" s="1"/>
  <c r="BG97" i="6"/>
  <c r="BG17" i="6" s="1"/>
  <c r="CM97" i="6"/>
  <c r="CM17" i="6" s="1"/>
  <c r="BW97" i="6"/>
  <c r="BW17" i="6" s="1"/>
  <c r="CZ97" i="6"/>
  <c r="CZ17" i="6" s="1"/>
  <c r="I17" i="3"/>
  <c r="B21" i="12"/>
  <c r="B22" i="12" s="1"/>
  <c r="D21" i="12"/>
  <c r="D20" i="12"/>
  <c r="X16" i="6"/>
  <c r="AV96" i="6"/>
  <c r="AU98" i="6"/>
  <c r="AU18" i="6"/>
  <c r="AU9" i="6"/>
  <c r="AU89" i="6"/>
  <c r="DJ113" i="6"/>
  <c r="DJ33" i="6" s="1"/>
  <c r="AV113" i="6"/>
  <c r="AV33" i="6" s="1"/>
  <c r="AZ113" i="6"/>
  <c r="AZ33" i="6" s="1"/>
  <c r="BD113" i="6"/>
  <c r="BD33" i="6" s="1"/>
  <c r="BH113" i="6"/>
  <c r="BH33" i="6" s="1"/>
  <c r="BL113" i="6"/>
  <c r="BL33" i="6" s="1"/>
  <c r="BP113" i="6"/>
  <c r="BP33" i="6" s="1"/>
  <c r="BT113" i="6"/>
  <c r="BT33" i="6" s="1"/>
  <c r="BX113" i="6"/>
  <c r="BX33" i="6" s="1"/>
  <c r="CB113" i="6"/>
  <c r="CB33" i="6" s="1"/>
  <c r="CF113" i="6"/>
  <c r="CF33" i="6" s="1"/>
  <c r="CJ113" i="6"/>
  <c r="CJ33" i="6" s="1"/>
  <c r="CN113" i="6"/>
  <c r="CN33" i="6" s="1"/>
  <c r="CR113" i="6"/>
  <c r="CR33" i="6" s="1"/>
  <c r="CV113" i="6"/>
  <c r="CV33" i="6" s="1"/>
  <c r="CZ113" i="6"/>
  <c r="CZ33" i="6" s="1"/>
  <c r="DD113" i="6"/>
  <c r="DD33" i="6" s="1"/>
  <c r="DG113" i="6"/>
  <c r="DG33" i="6" s="1"/>
  <c r="DK113" i="6"/>
  <c r="DK33" i="6" s="1"/>
  <c r="AW113" i="6"/>
  <c r="AW33" i="6" s="1"/>
  <c r="BA113" i="6"/>
  <c r="BA33" i="6" s="1"/>
  <c r="BE113" i="6"/>
  <c r="BE33" i="6" s="1"/>
  <c r="BI113" i="6"/>
  <c r="BI33" i="6" s="1"/>
  <c r="BM113" i="6"/>
  <c r="BM33" i="6" s="1"/>
  <c r="BQ113" i="6"/>
  <c r="BQ33" i="6" s="1"/>
  <c r="BU113" i="6"/>
  <c r="BU33" i="6" s="1"/>
  <c r="BY113" i="6"/>
  <c r="BY33" i="6" s="1"/>
  <c r="CC113" i="6"/>
  <c r="CC33" i="6" s="1"/>
  <c r="CG113" i="6"/>
  <c r="CG33" i="6" s="1"/>
  <c r="CK113" i="6"/>
  <c r="CK33" i="6" s="1"/>
  <c r="CO113" i="6"/>
  <c r="CO33" i="6" s="1"/>
  <c r="CS113" i="6"/>
  <c r="CS33" i="6" s="1"/>
  <c r="CW113" i="6"/>
  <c r="CW33" i="6" s="1"/>
  <c r="DA113" i="6"/>
  <c r="DA33" i="6" s="1"/>
  <c r="DE113" i="6"/>
  <c r="DE33" i="6" s="1"/>
  <c r="X33" i="6"/>
  <c r="BB113" i="6"/>
  <c r="BB33" i="6" s="1"/>
  <c r="BJ113" i="6"/>
  <c r="BJ33" i="6" s="1"/>
  <c r="BR113" i="6"/>
  <c r="BR33" i="6" s="1"/>
  <c r="BZ113" i="6"/>
  <c r="BZ33" i="6" s="1"/>
  <c r="CH113" i="6"/>
  <c r="CH33" i="6" s="1"/>
  <c r="CP113" i="6"/>
  <c r="CP33" i="6" s="1"/>
  <c r="CX113" i="6"/>
  <c r="CX33" i="6" s="1"/>
  <c r="DF113" i="6"/>
  <c r="DF33" i="6" s="1"/>
  <c r="BC113" i="6"/>
  <c r="BC33" i="6" s="1"/>
  <c r="BK113" i="6"/>
  <c r="BK33" i="6" s="1"/>
  <c r="BS113" i="6"/>
  <c r="BS33" i="6" s="1"/>
  <c r="CA113" i="6"/>
  <c r="CA33" i="6" s="1"/>
  <c r="CI113" i="6"/>
  <c r="CI33" i="6" s="1"/>
  <c r="CQ113" i="6"/>
  <c r="CQ33" i="6" s="1"/>
  <c r="CY113" i="6"/>
  <c r="CY33" i="6" s="1"/>
  <c r="AX113" i="6"/>
  <c r="AX33" i="6" s="1"/>
  <c r="BN113" i="6"/>
  <c r="BN33" i="6" s="1"/>
  <c r="CD113" i="6"/>
  <c r="CD33" i="6" s="1"/>
  <c r="CT113" i="6"/>
  <c r="CT33" i="6" s="1"/>
  <c r="AY113" i="6"/>
  <c r="AY33" i="6" s="1"/>
  <c r="BO113" i="6"/>
  <c r="BO33" i="6" s="1"/>
  <c r="CE113" i="6"/>
  <c r="CE33" i="6" s="1"/>
  <c r="CU113" i="6"/>
  <c r="CU33" i="6" s="1"/>
  <c r="BG113" i="6"/>
  <c r="BG33" i="6" s="1"/>
  <c r="CM113" i="6"/>
  <c r="CM33" i="6" s="1"/>
  <c r="DH113" i="6"/>
  <c r="DH33" i="6" s="1"/>
  <c r="BV113" i="6"/>
  <c r="BV33" i="6" s="1"/>
  <c r="DB113" i="6"/>
  <c r="DB33" i="6" s="1"/>
  <c r="BF113" i="6"/>
  <c r="BF33" i="6" s="1"/>
  <c r="CL113" i="6"/>
  <c r="CL33" i="6" s="1"/>
  <c r="DI113" i="6"/>
  <c r="DI33" i="6" s="1"/>
  <c r="BW113" i="6"/>
  <c r="BW33" i="6" s="1"/>
  <c r="I33" i="3"/>
  <c r="DC113" i="6"/>
  <c r="DC33" i="6" s="1"/>
  <c r="DJ109" i="6"/>
  <c r="DJ29" i="6" s="1"/>
  <c r="AV109" i="6"/>
  <c r="AV29" i="6" s="1"/>
  <c r="AZ109" i="6"/>
  <c r="AZ29" i="6" s="1"/>
  <c r="BD109" i="6"/>
  <c r="BD29" i="6" s="1"/>
  <c r="BH109" i="6"/>
  <c r="BH29" i="6" s="1"/>
  <c r="BL109" i="6"/>
  <c r="BL29" i="6" s="1"/>
  <c r="BP109" i="6"/>
  <c r="BP29" i="6" s="1"/>
  <c r="BT109" i="6"/>
  <c r="BT29" i="6" s="1"/>
  <c r="BX109" i="6"/>
  <c r="BX29" i="6" s="1"/>
  <c r="CB109" i="6"/>
  <c r="CB29" i="6" s="1"/>
  <c r="CF109" i="6"/>
  <c r="CF29" i="6" s="1"/>
  <c r="CJ109" i="6"/>
  <c r="CJ29" i="6" s="1"/>
  <c r="CN109" i="6"/>
  <c r="CN29" i="6" s="1"/>
  <c r="CR109" i="6"/>
  <c r="CR29" i="6" s="1"/>
  <c r="CV109" i="6"/>
  <c r="CV29" i="6" s="1"/>
  <c r="CZ109" i="6"/>
  <c r="CZ29" i="6" s="1"/>
  <c r="DD109" i="6"/>
  <c r="DD29" i="6" s="1"/>
  <c r="DG109" i="6"/>
  <c r="DG29" i="6" s="1"/>
  <c r="DK109" i="6"/>
  <c r="DK29" i="6" s="1"/>
  <c r="AW109" i="6"/>
  <c r="AW29" i="6" s="1"/>
  <c r="BA109" i="6"/>
  <c r="BA29" i="6" s="1"/>
  <c r="BE109" i="6"/>
  <c r="BE29" i="6" s="1"/>
  <c r="BI109" i="6"/>
  <c r="BI29" i="6" s="1"/>
  <c r="BM109" i="6"/>
  <c r="BM29" i="6" s="1"/>
  <c r="BQ109" i="6"/>
  <c r="BQ29" i="6" s="1"/>
  <c r="BU109" i="6"/>
  <c r="BU29" i="6" s="1"/>
  <c r="BY109" i="6"/>
  <c r="BY29" i="6" s="1"/>
  <c r="CC109" i="6"/>
  <c r="CC29" i="6" s="1"/>
  <c r="CG109" i="6"/>
  <c r="CG29" i="6" s="1"/>
  <c r="CK109" i="6"/>
  <c r="CK29" i="6" s="1"/>
  <c r="CO109" i="6"/>
  <c r="CO29" i="6" s="1"/>
  <c r="CS109" i="6"/>
  <c r="CS29" i="6" s="1"/>
  <c r="CW109" i="6"/>
  <c r="CW29" i="6" s="1"/>
  <c r="DA109" i="6"/>
  <c r="DA29" i="6" s="1"/>
  <c r="DE109" i="6"/>
  <c r="DE29" i="6" s="1"/>
  <c r="X29" i="6"/>
  <c r="BB109" i="6"/>
  <c r="BB29" i="6" s="1"/>
  <c r="BJ109" i="6"/>
  <c r="BJ29" i="6" s="1"/>
  <c r="BR109" i="6"/>
  <c r="BR29" i="6" s="1"/>
  <c r="BZ109" i="6"/>
  <c r="BZ29" i="6" s="1"/>
  <c r="CH109" i="6"/>
  <c r="CH29" i="6" s="1"/>
  <c r="CP109" i="6"/>
  <c r="CP29" i="6" s="1"/>
  <c r="CX109" i="6"/>
  <c r="CX29" i="6" s="1"/>
  <c r="DF109" i="6"/>
  <c r="DF29" i="6" s="1"/>
  <c r="BC109" i="6"/>
  <c r="BC29" i="6" s="1"/>
  <c r="BK109" i="6"/>
  <c r="BK29" i="6" s="1"/>
  <c r="BS109" i="6"/>
  <c r="BS29" i="6" s="1"/>
  <c r="CA109" i="6"/>
  <c r="CA29" i="6" s="1"/>
  <c r="CI109" i="6"/>
  <c r="CI29" i="6" s="1"/>
  <c r="CQ109" i="6"/>
  <c r="CQ29" i="6" s="1"/>
  <c r="CY109" i="6"/>
  <c r="CY29" i="6" s="1"/>
  <c r="AY109" i="6"/>
  <c r="AY29" i="6" s="1"/>
  <c r="BO109" i="6"/>
  <c r="BO29" i="6" s="1"/>
  <c r="CE109" i="6"/>
  <c r="CE29" i="6" s="1"/>
  <c r="CU109" i="6"/>
  <c r="CU29" i="6" s="1"/>
  <c r="DH109" i="6"/>
  <c r="DH29" i="6" s="1"/>
  <c r="BF109" i="6"/>
  <c r="BF29" i="6" s="1"/>
  <c r="BV109" i="6"/>
  <c r="BV29" i="6" s="1"/>
  <c r="CL109" i="6"/>
  <c r="CL29" i="6" s="1"/>
  <c r="DB109" i="6"/>
  <c r="DB29" i="6" s="1"/>
  <c r="BG109" i="6"/>
  <c r="BG29" i="6" s="1"/>
  <c r="CM109" i="6"/>
  <c r="CM29" i="6" s="1"/>
  <c r="BN109" i="6"/>
  <c r="BN29" i="6" s="1"/>
  <c r="CT109" i="6"/>
  <c r="CT29" i="6" s="1"/>
  <c r="AX109" i="6"/>
  <c r="AX29" i="6" s="1"/>
  <c r="CD109" i="6"/>
  <c r="CD29" i="6" s="1"/>
  <c r="DI109" i="6"/>
  <c r="DI29" i="6" s="1"/>
  <c r="DC109" i="6"/>
  <c r="DC29" i="6" s="1"/>
  <c r="I29" i="3"/>
  <c r="BW109" i="6"/>
  <c r="BW29" i="6" s="1"/>
  <c r="B21" i="8"/>
  <c r="B58" i="12" s="1"/>
  <c r="AQ30" i="2"/>
  <c r="Q28" i="2"/>
  <c r="B30" i="2"/>
  <c r="B32" i="2"/>
  <c r="AF26" i="2"/>
  <c r="B26" i="2"/>
  <c r="H28" i="2"/>
  <c r="N29" i="2"/>
  <c r="T30" i="2"/>
  <c r="AC31" i="2"/>
  <c r="AJ32" i="2"/>
  <c r="BF29" i="2"/>
  <c r="AJ29" i="2"/>
  <c r="AU30" i="2"/>
  <c r="BB31" i="2"/>
  <c r="K26" i="2"/>
  <c r="Y30" i="2"/>
  <c r="AA29" i="2"/>
  <c r="Q32" i="2"/>
  <c r="B13" i="8"/>
  <c r="H31" i="11" s="1"/>
  <c r="I31" i="11" s="1"/>
  <c r="L31" i="11" s="1"/>
  <c r="Q14" i="9" s="1"/>
  <c r="O17" i="1" s="1"/>
  <c r="Q31" i="2"/>
  <c r="K32" i="2"/>
  <c r="AF27" i="2"/>
  <c r="Q27" i="2"/>
  <c r="BF31" i="2"/>
  <c r="D34" i="12" l="1"/>
  <c r="E34" i="12" s="1"/>
  <c r="H30" i="11"/>
  <c r="I30" i="11" s="1"/>
  <c r="H18" i="11"/>
  <c r="I18" i="11" s="1"/>
  <c r="J6" i="6"/>
  <c r="AJ6" i="6" s="1"/>
  <c r="AK6" i="6" s="1"/>
  <c r="BQ135" i="6"/>
  <c r="BU135" i="6"/>
  <c r="BX135" i="6"/>
  <c r="BZ135" i="6"/>
  <c r="CB135" i="6"/>
  <c r="CD135" i="6"/>
  <c r="CF135" i="6"/>
  <c r="CH135" i="6"/>
  <c r="CJ135" i="6"/>
  <c r="CL135" i="6"/>
  <c r="CN135" i="6"/>
  <c r="CP135" i="6"/>
  <c r="CR135" i="6"/>
  <c r="CT135" i="6"/>
  <c r="CV135" i="6"/>
  <c r="CX135" i="6"/>
  <c r="CZ135" i="6"/>
  <c r="DB135" i="6"/>
  <c r="DD135" i="6"/>
  <c r="DF135" i="6"/>
  <c r="DH135" i="6"/>
  <c r="DJ135" i="6"/>
  <c r="AQ15" i="6"/>
  <c r="T15" i="6" s="1"/>
  <c r="BP135" i="6"/>
  <c r="BR135" i="6"/>
  <c r="BV135" i="6"/>
  <c r="CA135" i="6"/>
  <c r="CC135" i="6"/>
  <c r="CE135" i="6"/>
  <c r="CG135" i="6"/>
  <c r="CI135" i="6"/>
  <c r="CK135" i="6"/>
  <c r="CM135" i="6"/>
  <c r="CO135" i="6"/>
  <c r="CQ135" i="6"/>
  <c r="CS135" i="6"/>
  <c r="CU135" i="6"/>
  <c r="CW135" i="6"/>
  <c r="CY135" i="6"/>
  <c r="DA135" i="6"/>
  <c r="DC135" i="6"/>
  <c r="DE135" i="6"/>
  <c r="DG135" i="6"/>
  <c r="DI135" i="6"/>
  <c r="DK135" i="6"/>
  <c r="BT135" i="6"/>
  <c r="BO135" i="6"/>
  <c r="BW135" i="6"/>
  <c r="BY135" i="6"/>
  <c r="BN135" i="6"/>
  <c r="BS135" i="6"/>
  <c r="DE184" i="6"/>
  <c r="AZ184" i="6"/>
  <c r="DI184" i="6"/>
  <c r="CW184" i="6"/>
  <c r="BF184" i="6"/>
  <c r="AD16" i="6"/>
  <c r="AF16" i="6"/>
  <c r="CV184" i="6"/>
  <c r="AU111" i="6"/>
  <c r="DK191" i="6" s="1"/>
  <c r="CO184" i="6"/>
  <c r="BO184" i="6"/>
  <c r="CB184" i="6"/>
  <c r="CN184" i="6"/>
  <c r="CK184" i="6"/>
  <c r="CS184" i="6"/>
  <c r="DB184" i="6"/>
  <c r="CJ184" i="6"/>
  <c r="BG184" i="6"/>
  <c r="CX184" i="6"/>
  <c r="BS184" i="6"/>
  <c r="CG184" i="6"/>
  <c r="AX24" i="6"/>
  <c r="BM184" i="6"/>
  <c r="BV184" i="6"/>
  <c r="BD184" i="6"/>
  <c r="BZ184" i="6"/>
  <c r="CU184" i="6"/>
  <c r="CQ184" i="6"/>
  <c r="BR184" i="6"/>
  <c r="CM184" i="6"/>
  <c r="BK184" i="6"/>
  <c r="BH184" i="6"/>
  <c r="CD184" i="6"/>
  <c r="CY184" i="6"/>
  <c r="DH184" i="6"/>
  <c r="BI184" i="6"/>
  <c r="BE184" i="6"/>
  <c r="AX184" i="6"/>
  <c r="J7" i="6"/>
  <c r="AJ7" i="6" s="1"/>
  <c r="AK7" i="6" s="1"/>
  <c r="L8" i="3"/>
  <c r="AC28" i="2" s="1"/>
  <c r="AJ8" i="6"/>
  <c r="AK8" i="6" s="1"/>
  <c r="K8" i="6"/>
  <c r="I8" i="6" s="1"/>
  <c r="AM8" i="6"/>
  <c r="CC184" i="6"/>
  <c r="DJ184" i="6"/>
  <c r="BP184" i="6"/>
  <c r="CL184" i="6"/>
  <c r="AY184" i="6"/>
  <c r="BJ184" i="6"/>
  <c r="BT184" i="6"/>
  <c r="CE184" i="6"/>
  <c r="CP184" i="6"/>
  <c r="CZ184" i="6"/>
  <c r="CA184" i="6"/>
  <c r="BB184" i="6"/>
  <c r="BL184" i="6"/>
  <c r="BW184" i="6"/>
  <c r="CH184" i="6"/>
  <c r="CR184" i="6"/>
  <c r="DC184" i="6"/>
  <c r="CF184" i="6"/>
  <c r="BC184" i="6"/>
  <c r="BN184" i="6"/>
  <c r="BX184" i="6"/>
  <c r="CI184" i="6"/>
  <c r="CT184" i="6"/>
  <c r="DD184" i="6"/>
  <c r="BQ184" i="6"/>
  <c r="BY184" i="6"/>
  <c r="DF184" i="6"/>
  <c r="DA184" i="6"/>
  <c r="BU184" i="6"/>
  <c r="DK184" i="6"/>
  <c r="DG184" i="6"/>
  <c r="BA184" i="6"/>
  <c r="AA28" i="2"/>
  <c r="AU34" i="6"/>
  <c r="DK74" i="6" s="1"/>
  <c r="K7" i="6"/>
  <c r="I7" i="6" s="1"/>
  <c r="L7" i="6"/>
  <c r="M7" i="6" s="1"/>
  <c r="BE127" i="6"/>
  <c r="BU127" i="6"/>
  <c r="CK127" i="6"/>
  <c r="DA127" i="6"/>
  <c r="AQ7" i="6"/>
  <c r="T7" i="6" s="1"/>
  <c r="BA127" i="6"/>
  <c r="BM127" i="6"/>
  <c r="CC127" i="6"/>
  <c r="CS127" i="6"/>
  <c r="DI127" i="6"/>
  <c r="DF127" i="6"/>
  <c r="BZ127" i="6"/>
  <c r="CH127" i="6"/>
  <c r="BB127" i="6"/>
  <c r="AW127" i="6"/>
  <c r="BG127" i="6"/>
  <c r="BO127" i="6"/>
  <c r="BW127" i="6"/>
  <c r="CE127" i="6"/>
  <c r="CM127" i="6"/>
  <c r="CU127" i="6"/>
  <c r="DC127" i="6"/>
  <c r="DK127" i="6"/>
  <c r="BD127" i="6"/>
  <c r="BL127" i="6"/>
  <c r="BT127" i="6"/>
  <c r="CB127" i="6"/>
  <c r="CJ127" i="6"/>
  <c r="CR127" i="6"/>
  <c r="CZ127" i="6"/>
  <c r="DH127" i="6"/>
  <c r="DE127" i="6"/>
  <c r="CO127" i="6"/>
  <c r="BY127" i="6"/>
  <c r="BI127" i="6"/>
  <c r="DJ127" i="6"/>
  <c r="CT127" i="6"/>
  <c r="CD127" i="6"/>
  <c r="BN127" i="6"/>
  <c r="AV127" i="6"/>
  <c r="CP127" i="6"/>
  <c r="BJ127" i="6"/>
  <c r="CX127" i="6"/>
  <c r="BR127" i="6"/>
  <c r="AX127" i="6"/>
  <c r="BC127" i="6"/>
  <c r="BK127" i="6"/>
  <c r="BS127" i="6"/>
  <c r="CA127" i="6"/>
  <c r="CI127" i="6"/>
  <c r="CQ127" i="6"/>
  <c r="CY127" i="6"/>
  <c r="DG127" i="6"/>
  <c r="AY127" i="6"/>
  <c r="BH127" i="6"/>
  <c r="BP127" i="6"/>
  <c r="BX127" i="6"/>
  <c r="CF127" i="6"/>
  <c r="CN127" i="6"/>
  <c r="CV127" i="6"/>
  <c r="DD127" i="6"/>
  <c r="CW127" i="6"/>
  <c r="CG127" i="6"/>
  <c r="BQ127" i="6"/>
  <c r="AZ127" i="6"/>
  <c r="DB127" i="6"/>
  <c r="CL127" i="6"/>
  <c r="BV127" i="6"/>
  <c r="BF127" i="6"/>
  <c r="AU23" i="6"/>
  <c r="DJ63" i="6" s="1"/>
  <c r="AU30" i="6"/>
  <c r="DG70" i="6" s="1"/>
  <c r="V6" i="6"/>
  <c r="AU126" i="6" s="1"/>
  <c r="L6" i="6"/>
  <c r="M6" i="6" s="1"/>
  <c r="AF6" i="6"/>
  <c r="K6" i="3"/>
  <c r="K6" i="6"/>
  <c r="I6" i="6" s="1"/>
  <c r="I6" i="3" s="1"/>
  <c r="AU100" i="6"/>
  <c r="AU180" i="6" s="1"/>
  <c r="I9" i="3"/>
  <c r="DG9" i="6"/>
  <c r="CQ9" i="6"/>
  <c r="CW9" i="6"/>
  <c r="DI9" i="6"/>
  <c r="CS9" i="6"/>
  <c r="CC9" i="6"/>
  <c r="CO9" i="6"/>
  <c r="DC9" i="6"/>
  <c r="CM9" i="6"/>
  <c r="CA9" i="6"/>
  <c r="BB9" i="6"/>
  <c r="DH9" i="6"/>
  <c r="DD9" i="6"/>
  <c r="CZ9" i="6"/>
  <c r="CV9" i="6"/>
  <c r="CR9" i="6"/>
  <c r="CN9" i="6"/>
  <c r="CJ9" i="6"/>
  <c r="CF9" i="6"/>
  <c r="CB9" i="6"/>
  <c r="BL9" i="6"/>
  <c r="AY9" i="6"/>
  <c r="BN9" i="6"/>
  <c r="BX9" i="6"/>
  <c r="BH9" i="6"/>
  <c r="AX9" i="6"/>
  <c r="BZ9" i="6"/>
  <c r="BW9" i="6"/>
  <c r="BS9" i="6"/>
  <c r="BO9" i="6"/>
  <c r="BK9" i="6"/>
  <c r="BG9" i="6"/>
  <c r="BC9" i="6"/>
  <c r="J12" i="6"/>
  <c r="AJ12" i="6" s="1"/>
  <c r="AK12" i="6" s="1"/>
  <c r="DE9" i="6"/>
  <c r="CY9" i="6"/>
  <c r="CI9" i="6"/>
  <c r="CG9" i="6"/>
  <c r="DA9" i="6"/>
  <c r="CK9" i="6"/>
  <c r="BR9" i="6"/>
  <c r="DK9" i="6"/>
  <c r="CU9" i="6"/>
  <c r="CE9" i="6"/>
  <c r="BJ9" i="6"/>
  <c r="DJ9" i="6"/>
  <c r="DF9" i="6"/>
  <c r="DB9" i="6"/>
  <c r="CX9" i="6"/>
  <c r="CT9" i="6"/>
  <c r="CP9" i="6"/>
  <c r="CL9" i="6"/>
  <c r="CH9" i="6"/>
  <c r="CD9" i="6"/>
  <c r="BT9" i="6"/>
  <c r="BD9" i="6"/>
  <c r="BV9" i="6"/>
  <c r="BF9" i="6"/>
  <c r="BP9" i="6"/>
  <c r="AZ9" i="6"/>
  <c r="AV9" i="6"/>
  <c r="AV49" i="6" s="1"/>
  <c r="BY9" i="6"/>
  <c r="BU9" i="6"/>
  <c r="BQ9" i="6"/>
  <c r="BM9" i="6"/>
  <c r="BI9" i="6"/>
  <c r="BE9" i="6"/>
  <c r="AW9" i="6"/>
  <c r="BA9" i="6"/>
  <c r="AU21" i="6"/>
  <c r="BP61" i="6" s="1"/>
  <c r="AU22" i="6"/>
  <c r="DI62" i="6" s="1"/>
  <c r="AU105" i="6"/>
  <c r="AV185" i="6" s="1"/>
  <c r="AU90" i="6"/>
  <c r="BB170" i="6" s="1"/>
  <c r="H15" i="9"/>
  <c r="H19" i="9" s="1"/>
  <c r="CT11" i="6"/>
  <c r="CN11" i="6"/>
  <c r="CD11" i="6"/>
  <c r="BC11" i="6"/>
  <c r="AZ11" i="6"/>
  <c r="CL11" i="6"/>
  <c r="BF11" i="6"/>
  <c r="CJ11" i="6"/>
  <c r="BD11" i="6"/>
  <c r="DC11" i="6"/>
  <c r="CM11" i="6"/>
  <c r="BW11" i="6"/>
  <c r="BG11" i="6"/>
  <c r="DI11" i="6"/>
  <c r="CS11" i="6"/>
  <c r="CC11" i="6"/>
  <c r="BM11" i="6"/>
  <c r="CS170" i="6"/>
  <c r="DJ185" i="6"/>
  <c r="AU112" i="6"/>
  <c r="AZ192" i="6" s="1"/>
  <c r="BH11" i="6"/>
  <c r="BS11" i="6"/>
  <c r="BX11" i="6"/>
  <c r="CV11" i="6"/>
  <c r="DG11" i="6"/>
  <c r="CA11" i="6"/>
  <c r="DH11" i="6"/>
  <c r="CB11" i="6"/>
  <c r="AW11" i="6"/>
  <c r="CX11" i="6"/>
  <c r="CH11" i="6"/>
  <c r="BR11" i="6"/>
  <c r="BB11" i="6"/>
  <c r="DE11" i="6"/>
  <c r="CO11" i="6"/>
  <c r="BY11" i="6"/>
  <c r="BI11" i="6"/>
  <c r="BP32" i="6"/>
  <c r="CZ50" i="6"/>
  <c r="AH12" i="6"/>
  <c r="AI12" i="6" s="1"/>
  <c r="J12" i="3" s="1"/>
  <c r="K12" i="3" s="1"/>
  <c r="AY24" i="6"/>
  <c r="CX24" i="6"/>
  <c r="AU15" i="6"/>
  <c r="AU28" i="6"/>
  <c r="DF68" i="6" s="1"/>
  <c r="CY11" i="6"/>
  <c r="DJ11" i="6"/>
  <c r="AX11" i="6"/>
  <c r="CF11" i="6"/>
  <c r="DB11" i="6"/>
  <c r="BV11" i="6"/>
  <c r="CZ11" i="6"/>
  <c r="BT11" i="6"/>
  <c r="DK11" i="6"/>
  <c r="CU11" i="6"/>
  <c r="CE11" i="6"/>
  <c r="BO11" i="6"/>
  <c r="AY11" i="6"/>
  <c r="DA11" i="6"/>
  <c r="CK11" i="6"/>
  <c r="BU11" i="6"/>
  <c r="BE11" i="6"/>
  <c r="CG24" i="6"/>
  <c r="I11" i="3"/>
  <c r="BN11" i="6"/>
  <c r="DD11" i="6"/>
  <c r="CI11" i="6"/>
  <c r="BP11" i="6"/>
  <c r="CQ11" i="6"/>
  <c r="BK11" i="6"/>
  <c r="CR11" i="6"/>
  <c r="BL11" i="6"/>
  <c r="DF11" i="6"/>
  <c r="CP11" i="6"/>
  <c r="BZ11" i="6"/>
  <c r="BJ11" i="6"/>
  <c r="AV11" i="6"/>
  <c r="CW11" i="6"/>
  <c r="CG11" i="6"/>
  <c r="BQ11" i="6"/>
  <c r="BA11" i="6"/>
  <c r="DK24" i="6"/>
  <c r="CV65" i="6"/>
  <c r="AX50" i="6"/>
  <c r="BB65" i="6"/>
  <c r="DF67" i="6"/>
  <c r="BL50" i="6"/>
  <c r="BJ50" i="6"/>
  <c r="AY50" i="6"/>
  <c r="CE180" i="6"/>
  <c r="BX67" i="6"/>
  <c r="BU24" i="6"/>
  <c r="BS24" i="6"/>
  <c r="CC24" i="6"/>
  <c r="BN24" i="6"/>
  <c r="AV50" i="6"/>
  <c r="CT50" i="6"/>
  <c r="AZ67" i="6"/>
  <c r="BM24" i="6"/>
  <c r="DK50" i="6"/>
  <c r="DB65" i="6"/>
  <c r="AU99" i="6"/>
  <c r="AY179" i="6" s="1"/>
  <c r="CS50" i="6"/>
  <c r="BC50" i="6"/>
  <c r="BO67" i="6"/>
  <c r="BP50" i="6"/>
  <c r="BM50" i="6"/>
  <c r="BS50" i="6"/>
  <c r="BB50" i="6"/>
  <c r="CN67" i="6"/>
  <c r="DK67" i="6"/>
  <c r="CI24" i="6"/>
  <c r="BT24" i="6"/>
  <c r="DI50" i="6"/>
  <c r="BP65" i="6"/>
  <c r="CQ50" i="6"/>
  <c r="AU93" i="6"/>
  <c r="BB173" i="6" s="1"/>
  <c r="BD67" i="6"/>
  <c r="BZ65" i="6"/>
  <c r="BV50" i="6"/>
  <c r="CW50" i="6"/>
  <c r="CD50" i="6"/>
  <c r="CJ50" i="6"/>
  <c r="CG67" i="6"/>
  <c r="CH67" i="6"/>
  <c r="BC65" i="6"/>
  <c r="AZ65" i="6"/>
  <c r="DC24" i="6"/>
  <c r="CC50" i="6"/>
  <c r="CG50" i="6"/>
  <c r="CA50" i="6"/>
  <c r="BU50" i="6"/>
  <c r="DB50" i="6"/>
  <c r="CB50" i="6"/>
  <c r="DF50" i="6"/>
  <c r="DH65" i="6"/>
  <c r="CS65" i="6"/>
  <c r="AV65" i="6"/>
  <c r="CN24" i="6"/>
  <c r="CY24" i="6"/>
  <c r="BW24" i="6"/>
  <c r="CF65" i="6"/>
  <c r="CE24" i="6"/>
  <c r="BD24" i="6"/>
  <c r="DC50" i="6"/>
  <c r="CE50" i="6"/>
  <c r="BN50" i="6"/>
  <c r="BE50" i="6"/>
  <c r="CL50" i="6"/>
  <c r="BK50" i="6"/>
  <c r="CR50" i="6"/>
  <c r="DJ180" i="6"/>
  <c r="AX65" i="6"/>
  <c r="BK65" i="6"/>
  <c r="CF24" i="6"/>
  <c r="DD24" i="6"/>
  <c r="DH24" i="6"/>
  <c r="BW50" i="6"/>
  <c r="BY132" i="6"/>
  <c r="CG132" i="6"/>
  <c r="CO132" i="6"/>
  <c r="CW132" i="6"/>
  <c r="DE132" i="6"/>
  <c r="AX132" i="6"/>
  <c r="BR132" i="6"/>
  <c r="BZ132" i="6"/>
  <c r="CH132" i="6"/>
  <c r="CP132" i="6"/>
  <c r="CX132" i="6"/>
  <c r="DF132" i="6"/>
  <c r="BC132" i="6"/>
  <c r="BV132" i="6"/>
  <c r="CC132" i="6"/>
  <c r="CK132" i="6"/>
  <c r="CS132" i="6"/>
  <c r="DA132" i="6"/>
  <c r="DI132" i="6"/>
  <c r="AQ12" i="6"/>
  <c r="T12" i="6" s="1"/>
  <c r="BI132" i="6"/>
  <c r="CD132" i="6"/>
  <c r="CL132" i="6"/>
  <c r="CT132" i="6"/>
  <c r="DB132" i="6"/>
  <c r="DJ132" i="6"/>
  <c r="BN132" i="6"/>
  <c r="BB132" i="6"/>
  <c r="BD132" i="6"/>
  <c r="AY132" i="6"/>
  <c r="BS132" i="6"/>
  <c r="CE132" i="6"/>
  <c r="CU132" i="6"/>
  <c r="DK132" i="6"/>
  <c r="AV132" i="6"/>
  <c r="BP132" i="6"/>
  <c r="CJ132" i="6"/>
  <c r="CZ132" i="6"/>
  <c r="BU132" i="6"/>
  <c r="AW132" i="6"/>
  <c r="BJ132" i="6"/>
  <c r="CM132" i="6"/>
  <c r="DC132" i="6"/>
  <c r="CB132" i="6"/>
  <c r="DH132" i="6"/>
  <c r="BK132" i="6"/>
  <c r="CF132" i="6"/>
  <c r="CV132" i="6"/>
  <c r="BM132" i="6"/>
  <c r="BH132" i="6"/>
  <c r="BE132" i="6"/>
  <c r="BW132" i="6"/>
  <c r="CI132" i="6"/>
  <c r="CY132" i="6"/>
  <c r="BA132" i="6"/>
  <c r="BT132" i="6"/>
  <c r="CN132" i="6"/>
  <c r="DD132" i="6"/>
  <c r="BG132" i="6"/>
  <c r="BL132" i="6"/>
  <c r="BF132" i="6"/>
  <c r="CR132" i="6"/>
  <c r="BQ132" i="6"/>
  <c r="BX132" i="6"/>
  <c r="AZ132" i="6"/>
  <c r="BO132" i="6"/>
  <c r="CA132" i="6"/>
  <c r="CQ132" i="6"/>
  <c r="DG132" i="6"/>
  <c r="BF50" i="6"/>
  <c r="BD50" i="6"/>
  <c r="CK50" i="6"/>
  <c r="BH50" i="6"/>
  <c r="CO50" i="6"/>
  <c r="CU50" i="6"/>
  <c r="CI50" i="6"/>
  <c r="BI50" i="6"/>
  <c r="BZ50" i="6"/>
  <c r="CP50" i="6"/>
  <c r="DJ50" i="6"/>
  <c r="BO50" i="6"/>
  <c r="CF50" i="6"/>
  <c r="CV50" i="6"/>
  <c r="DG50" i="6"/>
  <c r="AZ50" i="6"/>
  <c r="AW50" i="6"/>
  <c r="BV67" i="6"/>
  <c r="DE67" i="6"/>
  <c r="BY67" i="6"/>
  <c r="AU67" i="6"/>
  <c r="AW65" i="6"/>
  <c r="BE65" i="6"/>
  <c r="CG65" i="6"/>
  <c r="BD65" i="6"/>
  <c r="DF65" i="6"/>
  <c r="BV24" i="6"/>
  <c r="CW24" i="6"/>
  <c r="BC24" i="6"/>
  <c r="BF24" i="6"/>
  <c r="CA24" i="6"/>
  <c r="BX24" i="6"/>
  <c r="CH24" i="6"/>
  <c r="CP24" i="6"/>
  <c r="DK65" i="6"/>
  <c r="CM50" i="6"/>
  <c r="BT50" i="6"/>
  <c r="DA50" i="6"/>
  <c r="BY50" i="6"/>
  <c r="DE50" i="6"/>
  <c r="BR50" i="6"/>
  <c r="CY50" i="6"/>
  <c r="BQ50" i="6"/>
  <c r="CH50" i="6"/>
  <c r="CX50" i="6"/>
  <c r="BG50" i="6"/>
  <c r="BX50" i="6"/>
  <c r="CN50" i="6"/>
  <c r="DD50" i="6"/>
  <c r="DH50" i="6"/>
  <c r="BA50" i="6"/>
  <c r="DD67" i="6"/>
  <c r="BN67" i="6"/>
  <c r="CV67" i="6"/>
  <c r="DG67" i="6"/>
  <c r="AW67" i="6"/>
  <c r="BN65" i="6"/>
  <c r="BW65" i="6"/>
  <c r="CU65" i="6"/>
  <c r="CZ65" i="6"/>
  <c r="CU24" i="6"/>
  <c r="CV24" i="6"/>
  <c r="BK24" i="6"/>
  <c r="BB24" i="6"/>
  <c r="BW180" i="6"/>
  <c r="BY65" i="6"/>
  <c r="BS65" i="6"/>
  <c r="CX65" i="6"/>
  <c r="CE65" i="6"/>
  <c r="BQ65" i="6"/>
  <c r="DI65" i="6"/>
  <c r="BT65" i="6"/>
  <c r="CM180" i="6"/>
  <c r="CI67" i="6"/>
  <c r="BW67" i="6"/>
  <c r="CR67" i="6"/>
  <c r="CJ67" i="6"/>
  <c r="BZ67" i="6"/>
  <c r="BI67" i="6"/>
  <c r="CP67" i="6"/>
  <c r="AY67" i="6"/>
  <c r="CA67" i="6"/>
  <c r="CT65" i="6"/>
  <c r="DE65" i="6"/>
  <c r="CO65" i="6"/>
  <c r="BM65" i="6"/>
  <c r="CH65" i="6"/>
  <c r="DC65" i="6"/>
  <c r="BO65" i="6"/>
  <c r="CK65" i="6"/>
  <c r="BA65" i="6"/>
  <c r="BV65" i="6"/>
  <c r="CQ65" i="6"/>
  <c r="DG65" i="6"/>
  <c r="BH65" i="6"/>
  <c r="BX65" i="6"/>
  <c r="CN65" i="6"/>
  <c r="DD65" i="6"/>
  <c r="DJ65" i="6"/>
  <c r="BO24" i="6"/>
  <c r="CJ24" i="6"/>
  <c r="CL24" i="6"/>
  <c r="CM24" i="6"/>
  <c r="CI65" i="6"/>
  <c r="BG65" i="6"/>
  <c r="CC65" i="6"/>
  <c r="BJ65" i="6"/>
  <c r="DA65" i="6"/>
  <c r="CL65" i="6"/>
  <c r="CJ65" i="6"/>
  <c r="CC67" i="6"/>
  <c r="BK67" i="6"/>
  <c r="DC67" i="6"/>
  <c r="CU67" i="6"/>
  <c r="CK67" i="6"/>
  <c r="BQ67" i="6"/>
  <c r="CX67" i="6"/>
  <c r="BA67" i="6"/>
  <c r="BC67" i="6"/>
  <c r="BI65" i="6"/>
  <c r="CD65" i="6"/>
  <c r="CY65" i="6"/>
  <c r="BR65" i="6"/>
  <c r="CM65" i="6"/>
  <c r="AY65" i="6"/>
  <c r="BU65" i="6"/>
  <c r="CP65" i="6"/>
  <c r="BF65" i="6"/>
  <c r="CA65" i="6"/>
  <c r="CW65" i="6"/>
  <c r="BL65" i="6"/>
  <c r="CB65" i="6"/>
  <c r="CR65" i="6"/>
  <c r="AI24" i="6"/>
  <c r="J24" i="3" s="1"/>
  <c r="K24" i="3" s="1"/>
  <c r="L24" i="3" s="1"/>
  <c r="CZ24" i="6"/>
  <c r="AZ24" i="6"/>
  <c r="CK24" i="6"/>
  <c r="BE24" i="6"/>
  <c r="CT24" i="6"/>
  <c r="BI24" i="6"/>
  <c r="BR24" i="6"/>
  <c r="AW24" i="6"/>
  <c r="BA24" i="6"/>
  <c r="DF24" i="6"/>
  <c r="BP24" i="6"/>
  <c r="DG24" i="6"/>
  <c r="CD24" i="6"/>
  <c r="I24" i="3"/>
  <c r="CR24" i="6"/>
  <c r="DE24" i="6"/>
  <c r="BY24" i="6"/>
  <c r="BQ24" i="6"/>
  <c r="CO24" i="6"/>
  <c r="DI24" i="6"/>
  <c r="AV24" i="6"/>
  <c r="CB24" i="6"/>
  <c r="DA24" i="6"/>
  <c r="BJ24" i="6"/>
  <c r="BL24" i="6"/>
  <c r="CS24" i="6"/>
  <c r="DJ24" i="6"/>
  <c r="BH24" i="6"/>
  <c r="CQ24" i="6"/>
  <c r="DB24" i="6"/>
  <c r="BG24" i="6"/>
  <c r="BZ24" i="6"/>
  <c r="CN180" i="6"/>
  <c r="BG67" i="6"/>
  <c r="BR67" i="6"/>
  <c r="CS67" i="6"/>
  <c r="CB67" i="6"/>
  <c r="CW67" i="6"/>
  <c r="BS67" i="6"/>
  <c r="CO67" i="6"/>
  <c r="BJ67" i="6"/>
  <c r="CF67" i="6"/>
  <c r="DA67" i="6"/>
  <c r="BM67" i="6"/>
  <c r="CD67" i="6"/>
  <c r="CT67" i="6"/>
  <c r="DI67" i="6"/>
  <c r="BF67" i="6"/>
  <c r="AV67" i="6"/>
  <c r="BE67" i="6"/>
  <c r="CP32" i="6"/>
  <c r="DB32" i="6"/>
  <c r="BC32" i="6"/>
  <c r="BJ32" i="6"/>
  <c r="BV32" i="6"/>
  <c r="DH32" i="6"/>
  <c r="CY32" i="6"/>
  <c r="AY32" i="6"/>
  <c r="BG32" i="6"/>
  <c r="CY67" i="6"/>
  <c r="BL67" i="6"/>
  <c r="BP67" i="6"/>
  <c r="CM67" i="6"/>
  <c r="BH67" i="6"/>
  <c r="CE67" i="6"/>
  <c r="CZ67" i="6"/>
  <c r="BT67" i="6"/>
  <c r="CQ67" i="6"/>
  <c r="DH67" i="6"/>
  <c r="BU67" i="6"/>
  <c r="CL67" i="6"/>
  <c r="DB67" i="6"/>
  <c r="DJ67" i="6"/>
  <c r="BB67" i="6"/>
  <c r="AX67" i="6"/>
  <c r="K12" i="6"/>
  <c r="I12" i="6" s="1"/>
  <c r="AZ32" i="6"/>
  <c r="BL32" i="6"/>
  <c r="CI32" i="6"/>
  <c r="DI32" i="6"/>
  <c r="AV32" i="6"/>
  <c r="AV72" i="6" s="1"/>
  <c r="CE32" i="6"/>
  <c r="CQ32" i="6"/>
  <c r="BY32" i="6"/>
  <c r="BX32" i="6"/>
  <c r="CH32" i="6"/>
  <c r="DE32" i="6"/>
  <c r="BB32" i="6"/>
  <c r="BT32" i="6"/>
  <c r="BF32" i="6"/>
  <c r="CA32" i="6"/>
  <c r="BE32" i="6"/>
  <c r="BQ32" i="6"/>
  <c r="BO32" i="6"/>
  <c r="BK32" i="6"/>
  <c r="BM32" i="6"/>
  <c r="CN32" i="6"/>
  <c r="BH32" i="6"/>
  <c r="BR32" i="6"/>
  <c r="CS32" i="6"/>
  <c r="CZ32" i="6"/>
  <c r="BI32" i="6"/>
  <c r="CW32" i="6"/>
  <c r="CF32" i="6"/>
  <c r="CR32" i="6"/>
  <c r="AU106" i="6"/>
  <c r="AX186" i="6" s="1"/>
  <c r="AI32" i="6"/>
  <c r="J32" i="3" s="1"/>
  <c r="CK32" i="6"/>
  <c r="I32" i="3"/>
  <c r="BZ32" i="6"/>
  <c r="CL32" i="6"/>
  <c r="DD32" i="6"/>
  <c r="CX32" i="6"/>
  <c r="DK32" i="6"/>
  <c r="BD32" i="6"/>
  <c r="CC32" i="6"/>
  <c r="CO32" i="6"/>
  <c r="AX32" i="6"/>
  <c r="DC32" i="6"/>
  <c r="DA32" i="6"/>
  <c r="DF32" i="6"/>
  <c r="DG32" i="6"/>
  <c r="D35" i="12"/>
  <c r="BU32" i="6"/>
  <c r="CG32" i="6"/>
  <c r="BS32" i="6"/>
  <c r="CB32" i="6"/>
  <c r="CV32" i="6"/>
  <c r="CU32" i="6"/>
  <c r="AW32" i="6"/>
  <c r="CJ32" i="6"/>
  <c r="CT32" i="6"/>
  <c r="DJ32" i="6"/>
  <c r="BN32" i="6"/>
  <c r="CD32" i="6"/>
  <c r="CM32" i="6"/>
  <c r="BA32" i="6"/>
  <c r="BW32" i="6"/>
  <c r="DK181" i="6"/>
  <c r="DC181" i="6"/>
  <c r="CY181" i="6"/>
  <c r="CU181" i="6"/>
  <c r="CQ181" i="6"/>
  <c r="CM181" i="6"/>
  <c r="CI181" i="6"/>
  <c r="CE181" i="6"/>
  <c r="CA181" i="6"/>
  <c r="BW181" i="6"/>
  <c r="BS181" i="6"/>
  <c r="BO181" i="6"/>
  <c r="BK181" i="6"/>
  <c r="BG181" i="6"/>
  <c r="BC181" i="6"/>
  <c r="AY181" i="6"/>
  <c r="AU181" i="6"/>
  <c r="DA181" i="6"/>
  <c r="CV181" i="6"/>
  <c r="CP181" i="6"/>
  <c r="CK181" i="6"/>
  <c r="CF181" i="6"/>
  <c r="BZ181" i="6"/>
  <c r="BU181" i="6"/>
  <c r="BP181" i="6"/>
  <c r="BJ181" i="6"/>
  <c r="BE181" i="6"/>
  <c r="AZ181" i="6"/>
  <c r="CX181" i="6"/>
  <c r="CH181" i="6"/>
  <c r="BX181" i="6"/>
  <c r="BM181" i="6"/>
  <c r="BH181" i="6"/>
  <c r="AW181" i="6"/>
  <c r="CR181" i="6"/>
  <c r="CG181" i="6"/>
  <c r="BV181" i="6"/>
  <c r="BL181" i="6"/>
  <c r="BA181" i="6"/>
  <c r="DE181" i="6"/>
  <c r="CZ181" i="6"/>
  <c r="CT181" i="6"/>
  <c r="CO181" i="6"/>
  <c r="CJ181" i="6"/>
  <c r="CD181" i="6"/>
  <c r="BY181" i="6"/>
  <c r="BT181" i="6"/>
  <c r="BN181" i="6"/>
  <c r="BI181" i="6"/>
  <c r="BD181" i="6"/>
  <c r="AX181" i="6"/>
  <c r="DD181" i="6"/>
  <c r="CS181" i="6"/>
  <c r="CN181" i="6"/>
  <c r="CC181" i="6"/>
  <c r="BR181" i="6"/>
  <c r="BB181" i="6"/>
  <c r="DB181" i="6"/>
  <c r="CW181" i="6"/>
  <c r="CL181" i="6"/>
  <c r="CB181" i="6"/>
  <c r="BQ181" i="6"/>
  <c r="BF181" i="6"/>
  <c r="AV181" i="6"/>
  <c r="DH181" i="6"/>
  <c r="DF181" i="6"/>
  <c r="DJ181" i="6"/>
  <c r="DG181" i="6"/>
  <c r="DI181" i="6"/>
  <c r="AV60" i="6"/>
  <c r="AW60" i="6"/>
  <c r="AX60" i="6"/>
  <c r="AV175" i="6"/>
  <c r="AW95" i="6" s="1"/>
  <c r="AU175" i="6"/>
  <c r="AX178" i="6"/>
  <c r="BB178" i="6"/>
  <c r="BF178" i="6"/>
  <c r="BJ178" i="6"/>
  <c r="BN178" i="6"/>
  <c r="BR178" i="6"/>
  <c r="BV178" i="6"/>
  <c r="BZ178" i="6"/>
  <c r="CD178" i="6"/>
  <c r="CH178" i="6"/>
  <c r="CL178" i="6"/>
  <c r="CP178" i="6"/>
  <c r="CT178" i="6"/>
  <c r="AV178" i="6"/>
  <c r="AY178" i="6"/>
  <c r="BG178" i="6"/>
  <c r="BO178" i="6"/>
  <c r="BW178" i="6"/>
  <c r="CE178" i="6"/>
  <c r="CM178" i="6"/>
  <c r="CU178" i="6"/>
  <c r="CX178" i="6"/>
  <c r="CZ178" i="6"/>
  <c r="DD178" i="6"/>
  <c r="DH178" i="6"/>
  <c r="BA178" i="6"/>
  <c r="BH178" i="6"/>
  <c r="BQ178" i="6"/>
  <c r="BX178" i="6"/>
  <c r="CG178" i="6"/>
  <c r="CN178" i="6"/>
  <c r="DE178" i="6"/>
  <c r="BC178" i="6"/>
  <c r="BE178" i="6"/>
  <c r="BL178" i="6"/>
  <c r="BS178" i="6"/>
  <c r="BU178" i="6"/>
  <c r="CB178" i="6"/>
  <c r="CI178" i="6"/>
  <c r="CK178" i="6"/>
  <c r="CR178" i="6"/>
  <c r="CV178" i="6"/>
  <c r="CY178" i="6"/>
  <c r="DB178" i="6"/>
  <c r="DG178" i="6"/>
  <c r="DJ178" i="6"/>
  <c r="AZ178" i="6"/>
  <c r="BI178" i="6"/>
  <c r="BP178" i="6"/>
  <c r="BY178" i="6"/>
  <c r="CF178" i="6"/>
  <c r="CO178" i="6"/>
  <c r="DA178" i="6"/>
  <c r="DI178" i="6"/>
  <c r="BM178" i="6"/>
  <c r="BT178" i="6"/>
  <c r="CA178" i="6"/>
  <c r="CQ178" i="6"/>
  <c r="AW178" i="6"/>
  <c r="BD178" i="6"/>
  <c r="BK178" i="6"/>
  <c r="CW178" i="6"/>
  <c r="DF178" i="6"/>
  <c r="CC178" i="6"/>
  <c r="CJ178" i="6"/>
  <c r="DC178" i="6"/>
  <c r="CS178" i="6"/>
  <c r="AU178" i="6"/>
  <c r="DK178" i="6"/>
  <c r="AZ188" i="6"/>
  <c r="BD188" i="6"/>
  <c r="BH188" i="6"/>
  <c r="BL188" i="6"/>
  <c r="BP188" i="6"/>
  <c r="BT188" i="6"/>
  <c r="BX188" i="6"/>
  <c r="CB188" i="6"/>
  <c r="CF188" i="6"/>
  <c r="CJ188" i="6"/>
  <c r="CN188" i="6"/>
  <c r="CR188" i="6"/>
  <c r="DA188" i="6"/>
  <c r="DE188" i="6"/>
  <c r="DG188" i="6"/>
  <c r="AX188" i="6"/>
  <c r="BB188" i="6"/>
  <c r="BF188" i="6"/>
  <c r="BJ188" i="6"/>
  <c r="BN188" i="6"/>
  <c r="BR188" i="6"/>
  <c r="BV188" i="6"/>
  <c r="BZ188" i="6"/>
  <c r="CD188" i="6"/>
  <c r="CH188" i="6"/>
  <c r="CL188" i="6"/>
  <c r="CP188" i="6"/>
  <c r="CT188" i="6"/>
  <c r="CW188" i="6"/>
  <c r="CY188" i="6"/>
  <c r="DC188" i="6"/>
  <c r="DI188" i="6"/>
  <c r="AV188" i="6"/>
  <c r="CZ188" i="6"/>
  <c r="DB188" i="6"/>
  <c r="DD188" i="6"/>
  <c r="DF188" i="6"/>
  <c r="DH188" i="6"/>
  <c r="DJ188" i="6"/>
  <c r="CV188" i="6"/>
  <c r="CX188" i="6"/>
  <c r="BA188" i="6"/>
  <c r="BI188" i="6"/>
  <c r="BQ188" i="6"/>
  <c r="BY188" i="6"/>
  <c r="CG188" i="6"/>
  <c r="CO188" i="6"/>
  <c r="AY188" i="6"/>
  <c r="BG188" i="6"/>
  <c r="BO188" i="6"/>
  <c r="BW188" i="6"/>
  <c r="CE188" i="6"/>
  <c r="CM188" i="6"/>
  <c r="CU188" i="6"/>
  <c r="AW188" i="6"/>
  <c r="BE188" i="6"/>
  <c r="BM188" i="6"/>
  <c r="BU188" i="6"/>
  <c r="CC188" i="6"/>
  <c r="CK188" i="6"/>
  <c r="CS188" i="6"/>
  <c r="BC188" i="6"/>
  <c r="CI188" i="6"/>
  <c r="BK188" i="6"/>
  <c r="CQ188" i="6"/>
  <c r="BS188" i="6"/>
  <c r="CA188" i="6"/>
  <c r="DK188" i="6"/>
  <c r="AU188" i="6"/>
  <c r="DH75" i="6"/>
  <c r="DG75" i="6"/>
  <c r="DF75" i="6"/>
  <c r="DK75" i="6"/>
  <c r="DC75" i="6"/>
  <c r="CY75" i="6"/>
  <c r="CU75" i="6"/>
  <c r="CQ75" i="6"/>
  <c r="CM75" i="6"/>
  <c r="CI75" i="6"/>
  <c r="CE75" i="6"/>
  <c r="CA75" i="6"/>
  <c r="BW75" i="6"/>
  <c r="BS75" i="6"/>
  <c r="BO75" i="6"/>
  <c r="BK75" i="6"/>
  <c r="BG75" i="6"/>
  <c r="BC75" i="6"/>
  <c r="AY75" i="6"/>
  <c r="AU75" i="6"/>
  <c r="DI75" i="6"/>
  <c r="DJ75" i="6"/>
  <c r="DE75" i="6"/>
  <c r="CZ75" i="6"/>
  <c r="CT75" i="6"/>
  <c r="CO75" i="6"/>
  <c r="CJ75" i="6"/>
  <c r="CD75" i="6"/>
  <c r="BY75" i="6"/>
  <c r="BT75" i="6"/>
  <c r="BN75" i="6"/>
  <c r="BI75" i="6"/>
  <c r="BD75" i="6"/>
  <c r="AX75" i="6"/>
  <c r="DA75" i="6"/>
  <c r="CS75" i="6"/>
  <c r="CL75" i="6"/>
  <c r="CF75" i="6"/>
  <c r="BX75" i="6"/>
  <c r="BQ75" i="6"/>
  <c r="BJ75" i="6"/>
  <c r="BB75" i="6"/>
  <c r="AV75" i="6"/>
  <c r="CX75" i="6"/>
  <c r="CR75" i="6"/>
  <c r="CK75" i="6"/>
  <c r="CC75" i="6"/>
  <c r="BV75" i="6"/>
  <c r="BP75" i="6"/>
  <c r="BH75" i="6"/>
  <c r="BA75" i="6"/>
  <c r="DB75" i="6"/>
  <c r="CV75" i="6"/>
  <c r="CN75" i="6"/>
  <c r="CG75" i="6"/>
  <c r="BZ75" i="6"/>
  <c r="BR75" i="6"/>
  <c r="BL75" i="6"/>
  <c r="BE75" i="6"/>
  <c r="AW75" i="6"/>
  <c r="CH75" i="6"/>
  <c r="BF75" i="6"/>
  <c r="BU75" i="6"/>
  <c r="DD75" i="6"/>
  <c r="CB75" i="6"/>
  <c r="AZ75" i="6"/>
  <c r="CP75" i="6"/>
  <c r="BM75" i="6"/>
  <c r="CW75" i="6"/>
  <c r="AU66" i="6"/>
  <c r="AY66" i="6"/>
  <c r="BC66" i="6"/>
  <c r="AW66" i="6"/>
  <c r="AZ66" i="6"/>
  <c r="BA66" i="6"/>
  <c r="BD66" i="6"/>
  <c r="BY66" i="6"/>
  <c r="AX66" i="6"/>
  <c r="BB66" i="6"/>
  <c r="AV66" i="6"/>
  <c r="DI66" i="6"/>
  <c r="DJ66" i="6"/>
  <c r="DH66" i="6"/>
  <c r="DG66" i="6"/>
  <c r="DD66" i="6"/>
  <c r="CZ66" i="6"/>
  <c r="CV66" i="6"/>
  <c r="CR66" i="6"/>
  <c r="CN66" i="6"/>
  <c r="CJ66" i="6"/>
  <c r="CF66" i="6"/>
  <c r="CB66" i="6"/>
  <c r="BW66" i="6"/>
  <c r="BS66" i="6"/>
  <c r="BO66" i="6"/>
  <c r="BK66" i="6"/>
  <c r="BG66" i="6"/>
  <c r="DF66" i="6"/>
  <c r="DK66" i="6"/>
  <c r="DC66" i="6"/>
  <c r="CX66" i="6"/>
  <c r="CS66" i="6"/>
  <c r="CM66" i="6"/>
  <c r="CH66" i="6"/>
  <c r="CC66" i="6"/>
  <c r="BV66" i="6"/>
  <c r="BQ66" i="6"/>
  <c r="BL66" i="6"/>
  <c r="BF66" i="6"/>
  <c r="DB66" i="6"/>
  <c r="CW66" i="6"/>
  <c r="CQ66" i="6"/>
  <c r="CL66" i="6"/>
  <c r="CG66" i="6"/>
  <c r="CA66" i="6"/>
  <c r="BU66" i="6"/>
  <c r="BP66" i="6"/>
  <c r="BJ66" i="6"/>
  <c r="BE66" i="6"/>
  <c r="DE66" i="6"/>
  <c r="CY66" i="6"/>
  <c r="CT66" i="6"/>
  <c r="CO66" i="6"/>
  <c r="CI66" i="6"/>
  <c r="CD66" i="6"/>
  <c r="BX66" i="6"/>
  <c r="BR66" i="6"/>
  <c r="BM66" i="6"/>
  <c r="BH66" i="6"/>
  <c r="DA66" i="6"/>
  <c r="CE66" i="6"/>
  <c r="BI66" i="6"/>
  <c r="CU66" i="6"/>
  <c r="BZ66" i="6"/>
  <c r="CP66" i="6"/>
  <c r="CK66" i="6"/>
  <c r="BN66" i="6"/>
  <c r="BT66" i="6"/>
  <c r="DI190" i="6"/>
  <c r="DH190" i="6"/>
  <c r="DG190" i="6"/>
  <c r="DF190" i="6"/>
  <c r="DJ190" i="6"/>
  <c r="DK190" i="6"/>
  <c r="DE190" i="6"/>
  <c r="DA190" i="6"/>
  <c r="CW190" i="6"/>
  <c r="CS190" i="6"/>
  <c r="CO190" i="6"/>
  <c r="CK190" i="6"/>
  <c r="CG190" i="6"/>
  <c r="CC190" i="6"/>
  <c r="BY190" i="6"/>
  <c r="BU190" i="6"/>
  <c r="BQ190" i="6"/>
  <c r="BM190" i="6"/>
  <c r="BI190" i="6"/>
  <c r="BE190" i="6"/>
  <c r="BA190" i="6"/>
  <c r="AW190" i="6"/>
  <c r="DD190" i="6"/>
  <c r="CY190" i="6"/>
  <c r="CT190" i="6"/>
  <c r="CN190" i="6"/>
  <c r="CI190" i="6"/>
  <c r="CD190" i="6"/>
  <c r="BX190" i="6"/>
  <c r="BS190" i="6"/>
  <c r="BN190" i="6"/>
  <c r="BH190" i="6"/>
  <c r="BC190" i="6"/>
  <c r="AX190" i="6"/>
  <c r="CV190" i="6"/>
  <c r="CA190" i="6"/>
  <c r="BF190" i="6"/>
  <c r="DC190" i="6"/>
  <c r="CX190" i="6"/>
  <c r="CR190" i="6"/>
  <c r="CM190" i="6"/>
  <c r="CH190" i="6"/>
  <c r="CB190" i="6"/>
  <c r="BW190" i="6"/>
  <c r="BR190" i="6"/>
  <c r="BL190" i="6"/>
  <c r="BG190" i="6"/>
  <c r="BB190" i="6"/>
  <c r="AV190" i="6"/>
  <c r="CL190" i="6"/>
  <c r="BP190" i="6"/>
  <c r="AZ190" i="6"/>
  <c r="CZ190" i="6"/>
  <c r="CU190" i="6"/>
  <c r="CP190" i="6"/>
  <c r="CJ190" i="6"/>
  <c r="CE190" i="6"/>
  <c r="BZ190" i="6"/>
  <c r="BT190" i="6"/>
  <c r="BO190" i="6"/>
  <c r="BJ190" i="6"/>
  <c r="BD190" i="6"/>
  <c r="AY190" i="6"/>
  <c r="DB190" i="6"/>
  <c r="CQ190" i="6"/>
  <c r="CF190" i="6"/>
  <c r="BV190" i="6"/>
  <c r="BK190" i="6"/>
  <c r="AU190" i="6"/>
  <c r="DG60" i="6"/>
  <c r="DB60" i="6"/>
  <c r="CW60" i="6"/>
  <c r="CR60" i="6"/>
  <c r="CL60" i="6"/>
  <c r="CG60" i="6"/>
  <c r="CB60" i="6"/>
  <c r="BV60" i="6"/>
  <c r="BQ60" i="6"/>
  <c r="BL60" i="6"/>
  <c r="BF60" i="6"/>
  <c r="BA60" i="6"/>
  <c r="DA60" i="6"/>
  <c r="CV60" i="6"/>
  <c r="CP60" i="6"/>
  <c r="CK60" i="6"/>
  <c r="CF60" i="6"/>
  <c r="BZ60" i="6"/>
  <c r="BU60" i="6"/>
  <c r="BP60" i="6"/>
  <c r="BJ60" i="6"/>
  <c r="BE60" i="6"/>
  <c r="AZ60" i="6"/>
  <c r="DH60" i="6"/>
  <c r="DD60" i="6"/>
  <c r="CX60" i="6"/>
  <c r="CS60" i="6"/>
  <c r="CN60" i="6"/>
  <c r="CH60" i="6"/>
  <c r="CC60" i="6"/>
  <c r="BX60" i="6"/>
  <c r="BR60" i="6"/>
  <c r="BM60" i="6"/>
  <c r="BH60" i="6"/>
  <c r="BB60" i="6"/>
  <c r="CT60" i="6"/>
  <c r="BY60" i="6"/>
  <c r="BD60" i="6"/>
  <c r="CJ60" i="6"/>
  <c r="CO60" i="6"/>
  <c r="BT60" i="6"/>
  <c r="DE60" i="6"/>
  <c r="CZ60" i="6"/>
  <c r="CD60" i="6"/>
  <c r="BI60" i="6"/>
  <c r="BN60" i="6"/>
  <c r="DJ60" i="6"/>
  <c r="CY60" i="6"/>
  <c r="CI60" i="6"/>
  <c r="BS60" i="6"/>
  <c r="BC60" i="6"/>
  <c r="DK60" i="6"/>
  <c r="DC60" i="6"/>
  <c r="CM60" i="6"/>
  <c r="BG60" i="6"/>
  <c r="DF60" i="6"/>
  <c r="CU60" i="6"/>
  <c r="CE60" i="6"/>
  <c r="BO60" i="6"/>
  <c r="AY60" i="6"/>
  <c r="DI60" i="6"/>
  <c r="CQ60" i="6"/>
  <c r="CA60" i="6"/>
  <c r="BK60" i="6"/>
  <c r="BW60" i="6"/>
  <c r="H23" i="11"/>
  <c r="I23" i="11" s="1"/>
  <c r="L23" i="11" s="1"/>
  <c r="H30" i="9" s="1"/>
  <c r="H39" i="1" s="1"/>
  <c r="B22" i="8"/>
  <c r="DH183" i="6"/>
  <c r="DK183" i="6"/>
  <c r="DG183" i="6"/>
  <c r="DF183" i="6"/>
  <c r="DJ183" i="6"/>
  <c r="DI183" i="6"/>
  <c r="DD183" i="6"/>
  <c r="CZ183" i="6"/>
  <c r="CV183" i="6"/>
  <c r="CR183" i="6"/>
  <c r="CN183" i="6"/>
  <c r="CJ183" i="6"/>
  <c r="CF183" i="6"/>
  <c r="CB183" i="6"/>
  <c r="BX183" i="6"/>
  <c r="BT183" i="6"/>
  <c r="BP183" i="6"/>
  <c r="BL183" i="6"/>
  <c r="BH183" i="6"/>
  <c r="BD183" i="6"/>
  <c r="AZ183" i="6"/>
  <c r="AV183" i="6"/>
  <c r="DE183" i="6"/>
  <c r="CY183" i="6"/>
  <c r="CT183" i="6"/>
  <c r="CO183" i="6"/>
  <c r="CI183" i="6"/>
  <c r="CD183" i="6"/>
  <c r="BY183" i="6"/>
  <c r="BS183" i="6"/>
  <c r="BN183" i="6"/>
  <c r="BI183" i="6"/>
  <c r="BC183" i="6"/>
  <c r="AX183" i="6"/>
  <c r="CW183" i="6"/>
  <c r="CA183" i="6"/>
  <c r="BK183" i="6"/>
  <c r="DC183" i="6"/>
  <c r="CX183" i="6"/>
  <c r="CS183" i="6"/>
  <c r="CM183" i="6"/>
  <c r="CH183" i="6"/>
  <c r="CC183" i="6"/>
  <c r="BW183" i="6"/>
  <c r="BR183" i="6"/>
  <c r="BM183" i="6"/>
  <c r="BG183" i="6"/>
  <c r="BB183" i="6"/>
  <c r="AW183" i="6"/>
  <c r="DB183" i="6"/>
  <c r="CG183" i="6"/>
  <c r="BQ183" i="6"/>
  <c r="AU183" i="6"/>
  <c r="DA183" i="6"/>
  <c r="CU183" i="6"/>
  <c r="CP183" i="6"/>
  <c r="CK183" i="6"/>
  <c r="CE183" i="6"/>
  <c r="BZ183" i="6"/>
  <c r="BU183" i="6"/>
  <c r="BO183" i="6"/>
  <c r="BJ183" i="6"/>
  <c r="BE183" i="6"/>
  <c r="AY183" i="6"/>
  <c r="CQ183" i="6"/>
  <c r="CL183" i="6"/>
  <c r="BV183" i="6"/>
  <c r="BF183" i="6"/>
  <c r="BA183" i="6"/>
  <c r="AZ174" i="6"/>
  <c r="BB174" i="6"/>
  <c r="BF174" i="6"/>
  <c r="BJ174" i="6"/>
  <c r="BN174" i="6"/>
  <c r="BR174" i="6"/>
  <c r="BV174" i="6"/>
  <c r="BZ174" i="6"/>
  <c r="CD174" i="6"/>
  <c r="CH174" i="6"/>
  <c r="CL174" i="6"/>
  <c r="CP174" i="6"/>
  <c r="CT174" i="6"/>
  <c r="CX174" i="6"/>
  <c r="DB174" i="6"/>
  <c r="DF174" i="6"/>
  <c r="DJ174" i="6"/>
  <c r="AY174" i="6"/>
  <c r="BE174" i="6"/>
  <c r="BI174" i="6"/>
  <c r="BM174" i="6"/>
  <c r="BQ174" i="6"/>
  <c r="BU174" i="6"/>
  <c r="BY174" i="6"/>
  <c r="CC174" i="6"/>
  <c r="CG174" i="6"/>
  <c r="CK174" i="6"/>
  <c r="CO174" i="6"/>
  <c r="CS174" i="6"/>
  <c r="CW174" i="6"/>
  <c r="DA174" i="6"/>
  <c r="DE174" i="6"/>
  <c r="DI174" i="6"/>
  <c r="AX174" i="6"/>
  <c r="BD174" i="6"/>
  <c r="BH174" i="6"/>
  <c r="BL174" i="6"/>
  <c r="BP174" i="6"/>
  <c r="BT174" i="6"/>
  <c r="BX174" i="6"/>
  <c r="CB174" i="6"/>
  <c r="CF174" i="6"/>
  <c r="CJ174" i="6"/>
  <c r="CN174" i="6"/>
  <c r="CR174" i="6"/>
  <c r="CV174" i="6"/>
  <c r="CZ174" i="6"/>
  <c r="DD174" i="6"/>
  <c r="DH174" i="6"/>
  <c r="BA174" i="6"/>
  <c r="BG174" i="6"/>
  <c r="BO174" i="6"/>
  <c r="BW174" i="6"/>
  <c r="CE174" i="6"/>
  <c r="CM174" i="6"/>
  <c r="CU174" i="6"/>
  <c r="DC174" i="6"/>
  <c r="AW174" i="6"/>
  <c r="BC174" i="6"/>
  <c r="BS174" i="6"/>
  <c r="CI174" i="6"/>
  <c r="CY174" i="6"/>
  <c r="AV174" i="6"/>
  <c r="DG174" i="6"/>
  <c r="CQ174" i="6"/>
  <c r="BK174" i="6"/>
  <c r="DK174" i="6"/>
  <c r="CA174" i="6"/>
  <c r="AU174" i="6"/>
  <c r="E39" i="12"/>
  <c r="E46" i="12" s="1"/>
  <c r="J32" i="11" s="1"/>
  <c r="L32" i="11" s="1"/>
  <c r="Q15" i="9" s="1"/>
  <c r="O19" i="1" s="1"/>
  <c r="AU113" i="6"/>
  <c r="AU33" i="6"/>
  <c r="DH71" i="6"/>
  <c r="DI71" i="6"/>
  <c r="DG71" i="6"/>
  <c r="DF71" i="6"/>
  <c r="DC71" i="6"/>
  <c r="CY71" i="6"/>
  <c r="CU71" i="6"/>
  <c r="CQ71" i="6"/>
  <c r="CM71" i="6"/>
  <c r="CI71" i="6"/>
  <c r="CE71" i="6"/>
  <c r="CA71" i="6"/>
  <c r="BW71" i="6"/>
  <c r="BS71" i="6"/>
  <c r="BO71" i="6"/>
  <c r="BK71" i="6"/>
  <c r="BG71" i="6"/>
  <c r="BC71" i="6"/>
  <c r="AY71" i="6"/>
  <c r="AU71" i="6"/>
  <c r="DK71" i="6"/>
  <c r="DE71" i="6"/>
  <c r="CZ71" i="6"/>
  <c r="CT71" i="6"/>
  <c r="CO71" i="6"/>
  <c r="CJ71" i="6"/>
  <c r="CD71" i="6"/>
  <c r="BY71" i="6"/>
  <c r="BT71" i="6"/>
  <c r="BN71" i="6"/>
  <c r="BI71" i="6"/>
  <c r="BD71" i="6"/>
  <c r="AX71" i="6"/>
  <c r="DJ71" i="6"/>
  <c r="DD71" i="6"/>
  <c r="CX71" i="6"/>
  <c r="CS71" i="6"/>
  <c r="CN71" i="6"/>
  <c r="CH71" i="6"/>
  <c r="CC71" i="6"/>
  <c r="BX71" i="6"/>
  <c r="BR71" i="6"/>
  <c r="BM71" i="6"/>
  <c r="BH71" i="6"/>
  <c r="BB71" i="6"/>
  <c r="AW71" i="6"/>
  <c r="DA71" i="6"/>
  <c r="CV71" i="6"/>
  <c r="CP71" i="6"/>
  <c r="CK71" i="6"/>
  <c r="CF71" i="6"/>
  <c r="BZ71" i="6"/>
  <c r="BU71" i="6"/>
  <c r="BP71" i="6"/>
  <c r="BJ71" i="6"/>
  <c r="BE71" i="6"/>
  <c r="AZ71" i="6"/>
  <c r="DB71" i="6"/>
  <c r="CG71" i="6"/>
  <c r="BL71" i="6"/>
  <c r="BV71" i="6"/>
  <c r="CW71" i="6"/>
  <c r="CB71" i="6"/>
  <c r="BF71" i="6"/>
  <c r="CL71" i="6"/>
  <c r="BQ71" i="6"/>
  <c r="AV71" i="6"/>
  <c r="CR71" i="6"/>
  <c r="BA71" i="6"/>
  <c r="AU109" i="6"/>
  <c r="AU29" i="6"/>
  <c r="C21" i="12"/>
  <c r="E21" i="12"/>
  <c r="AU17" i="6"/>
  <c r="AU97" i="6"/>
  <c r="CT74" i="6"/>
  <c r="BA74" i="6"/>
  <c r="DI182" i="6"/>
  <c r="DH182" i="6"/>
  <c r="DK182" i="6"/>
  <c r="DJ182" i="6"/>
  <c r="DG182" i="6"/>
  <c r="DF182" i="6"/>
  <c r="DC182" i="6"/>
  <c r="CY182" i="6"/>
  <c r="CU182" i="6"/>
  <c r="CQ182" i="6"/>
  <c r="CM182" i="6"/>
  <c r="CI182" i="6"/>
  <c r="CE182" i="6"/>
  <c r="CA182" i="6"/>
  <c r="BW182" i="6"/>
  <c r="BS182" i="6"/>
  <c r="BO182" i="6"/>
  <c r="BK182" i="6"/>
  <c r="BG182" i="6"/>
  <c r="BC182" i="6"/>
  <c r="AY182" i="6"/>
  <c r="AU182" i="6"/>
  <c r="DD182" i="6"/>
  <c r="CX182" i="6"/>
  <c r="CS182" i="6"/>
  <c r="CN182" i="6"/>
  <c r="CH182" i="6"/>
  <c r="CC182" i="6"/>
  <c r="BX182" i="6"/>
  <c r="BR182" i="6"/>
  <c r="BM182" i="6"/>
  <c r="BH182" i="6"/>
  <c r="BB182" i="6"/>
  <c r="AW182" i="6"/>
  <c r="DA182" i="6"/>
  <c r="CF182" i="6"/>
  <c r="BJ182" i="6"/>
  <c r="DB182" i="6"/>
  <c r="CW182" i="6"/>
  <c r="CR182" i="6"/>
  <c r="CL182" i="6"/>
  <c r="CG182" i="6"/>
  <c r="CB182" i="6"/>
  <c r="BV182" i="6"/>
  <c r="BQ182" i="6"/>
  <c r="BL182" i="6"/>
  <c r="BF182" i="6"/>
  <c r="BA182" i="6"/>
  <c r="AV182" i="6"/>
  <c r="CP182" i="6"/>
  <c r="BU182" i="6"/>
  <c r="AZ182" i="6"/>
  <c r="DE182" i="6"/>
  <c r="CZ182" i="6"/>
  <c r="CT182" i="6"/>
  <c r="CO182" i="6"/>
  <c r="CJ182" i="6"/>
  <c r="CD182" i="6"/>
  <c r="BY182" i="6"/>
  <c r="BT182" i="6"/>
  <c r="BN182" i="6"/>
  <c r="BI182" i="6"/>
  <c r="BD182" i="6"/>
  <c r="AX182" i="6"/>
  <c r="CV182" i="6"/>
  <c r="CK182" i="6"/>
  <c r="BZ182" i="6"/>
  <c r="BP182" i="6"/>
  <c r="BE182" i="6"/>
  <c r="BA54" i="6"/>
  <c r="AY54" i="6"/>
  <c r="AW54" i="6"/>
  <c r="BB54" i="6"/>
  <c r="BD54" i="6"/>
  <c r="BE54" i="6"/>
  <c r="BG54" i="6"/>
  <c r="BI54" i="6"/>
  <c r="AX54" i="6"/>
  <c r="BC54" i="6"/>
  <c r="BH54" i="6"/>
  <c r="CD54" i="6"/>
  <c r="BF54" i="6"/>
  <c r="DH54" i="6"/>
  <c r="DK54" i="6"/>
  <c r="DG54" i="6"/>
  <c r="DB54" i="6"/>
  <c r="CX54" i="6"/>
  <c r="CT54" i="6"/>
  <c r="CP54" i="6"/>
  <c r="CL54" i="6"/>
  <c r="CH54" i="6"/>
  <c r="CC54" i="6"/>
  <c r="BY54" i="6"/>
  <c r="BU54" i="6"/>
  <c r="BQ54" i="6"/>
  <c r="BM54" i="6"/>
  <c r="AV54" i="6"/>
  <c r="AZ54" i="6"/>
  <c r="DF54" i="6"/>
  <c r="DA54" i="6"/>
  <c r="CV54" i="6"/>
  <c r="CQ54" i="6"/>
  <c r="CK54" i="6"/>
  <c r="CF54" i="6"/>
  <c r="BZ54" i="6"/>
  <c r="BT54" i="6"/>
  <c r="BO54" i="6"/>
  <c r="BJ54" i="6"/>
  <c r="DE54" i="6"/>
  <c r="CZ54" i="6"/>
  <c r="CU54" i="6"/>
  <c r="CO54" i="6"/>
  <c r="CJ54" i="6"/>
  <c r="CE54" i="6"/>
  <c r="BX54" i="6"/>
  <c r="BS54" i="6"/>
  <c r="BN54" i="6"/>
  <c r="AU54" i="6"/>
  <c r="DI54" i="6"/>
  <c r="DC54" i="6"/>
  <c r="CW54" i="6"/>
  <c r="CR54" i="6"/>
  <c r="CM54" i="6"/>
  <c r="CG54" i="6"/>
  <c r="CA54" i="6"/>
  <c r="BV54" i="6"/>
  <c r="BP54" i="6"/>
  <c r="BK54" i="6"/>
  <c r="DD54" i="6"/>
  <c r="CI54" i="6"/>
  <c r="BL54" i="6"/>
  <c r="CS54" i="6"/>
  <c r="CY54" i="6"/>
  <c r="CB54" i="6"/>
  <c r="BW54" i="6"/>
  <c r="CN54" i="6"/>
  <c r="BR54" i="6"/>
  <c r="DJ54" i="6"/>
  <c r="J35" i="11"/>
  <c r="BU63" i="6"/>
  <c r="H27" i="1"/>
  <c r="H13" i="11"/>
  <c r="I13" i="11" s="1"/>
  <c r="L13" i="11" s="1"/>
  <c r="H20" i="9" s="1"/>
  <c r="H37" i="11"/>
  <c r="I37" i="11" s="1"/>
  <c r="D58" i="12"/>
  <c r="E58" i="12" s="1"/>
  <c r="AX169" i="6"/>
  <c r="BB169" i="6"/>
  <c r="AW169" i="6"/>
  <c r="AY169" i="6"/>
  <c r="AZ169" i="6"/>
  <c r="BA169" i="6"/>
  <c r="BC169" i="6"/>
  <c r="AV169" i="6"/>
  <c r="BD169" i="6"/>
  <c r="BE169" i="6"/>
  <c r="BF169" i="6"/>
  <c r="BG169" i="6"/>
  <c r="BH169" i="6"/>
  <c r="BI169" i="6"/>
  <c r="BJ169" i="6"/>
  <c r="BK169" i="6"/>
  <c r="BL169" i="6"/>
  <c r="BM169" i="6"/>
  <c r="BN169" i="6"/>
  <c r="BO169" i="6"/>
  <c r="BP169" i="6"/>
  <c r="BQ169" i="6"/>
  <c r="BR169" i="6"/>
  <c r="BS169" i="6"/>
  <c r="BT169" i="6"/>
  <c r="BU169" i="6"/>
  <c r="BV169" i="6"/>
  <c r="BW169" i="6"/>
  <c r="BX169" i="6"/>
  <c r="CB169" i="6"/>
  <c r="CF169" i="6"/>
  <c r="CJ169" i="6"/>
  <c r="CN169" i="6"/>
  <c r="CR169" i="6"/>
  <c r="CV169" i="6"/>
  <c r="CZ169" i="6"/>
  <c r="DD169" i="6"/>
  <c r="DH169" i="6"/>
  <c r="BY169" i="6"/>
  <c r="BZ169" i="6"/>
  <c r="CC169" i="6"/>
  <c r="CM169" i="6"/>
  <c r="CP169" i="6"/>
  <c r="CS169" i="6"/>
  <c r="DC169" i="6"/>
  <c r="DF169" i="6"/>
  <c r="DI169" i="6"/>
  <c r="CE169" i="6"/>
  <c r="CH169" i="6"/>
  <c r="CK169" i="6"/>
  <c r="CY169" i="6"/>
  <c r="DB169" i="6"/>
  <c r="DG169" i="6"/>
  <c r="CD169" i="6"/>
  <c r="CG169" i="6"/>
  <c r="CU169" i="6"/>
  <c r="CX169" i="6"/>
  <c r="DA169" i="6"/>
  <c r="CI169" i="6"/>
  <c r="DK169" i="6"/>
  <c r="CW169" i="6"/>
  <c r="DJ169" i="6"/>
  <c r="CA169" i="6"/>
  <c r="CL169" i="6"/>
  <c r="CQ169" i="6"/>
  <c r="DE169" i="6"/>
  <c r="CO169" i="6"/>
  <c r="AU169" i="6"/>
  <c r="CT169" i="6"/>
  <c r="AU59" i="6"/>
  <c r="AY59" i="6"/>
  <c r="BC59" i="6"/>
  <c r="BF59" i="6"/>
  <c r="AX59" i="6"/>
  <c r="AZ59" i="6"/>
  <c r="CA59" i="6"/>
  <c r="AW59" i="6"/>
  <c r="BA59" i="6"/>
  <c r="BD59" i="6"/>
  <c r="BB59" i="6"/>
  <c r="BE59" i="6"/>
  <c r="AV59" i="6"/>
  <c r="DK59" i="6"/>
  <c r="DG59" i="6"/>
  <c r="DJ59" i="6"/>
  <c r="DF59" i="6"/>
  <c r="DB59" i="6"/>
  <c r="CX59" i="6"/>
  <c r="CT59" i="6"/>
  <c r="CP59" i="6"/>
  <c r="CL59" i="6"/>
  <c r="CH59" i="6"/>
  <c r="CD59" i="6"/>
  <c r="BY59" i="6"/>
  <c r="BU59" i="6"/>
  <c r="BQ59" i="6"/>
  <c r="BM59" i="6"/>
  <c r="BI59" i="6"/>
  <c r="DH59" i="6"/>
  <c r="DI59" i="6"/>
  <c r="DA59" i="6"/>
  <c r="CV59" i="6"/>
  <c r="CQ59" i="6"/>
  <c r="CK59" i="6"/>
  <c r="CF59" i="6"/>
  <c r="BZ59" i="6"/>
  <c r="BT59" i="6"/>
  <c r="BO59" i="6"/>
  <c r="BJ59" i="6"/>
  <c r="DE59" i="6"/>
  <c r="CZ59" i="6"/>
  <c r="CU59" i="6"/>
  <c r="CO59" i="6"/>
  <c r="CJ59" i="6"/>
  <c r="CE59" i="6"/>
  <c r="BX59" i="6"/>
  <c r="BS59" i="6"/>
  <c r="BN59" i="6"/>
  <c r="BH59" i="6"/>
  <c r="DC59" i="6"/>
  <c r="CW59" i="6"/>
  <c r="CR59" i="6"/>
  <c r="CM59" i="6"/>
  <c r="CG59" i="6"/>
  <c r="CB59" i="6"/>
  <c r="BV59" i="6"/>
  <c r="BP59" i="6"/>
  <c r="BK59" i="6"/>
  <c r="DD59" i="6"/>
  <c r="CI59" i="6"/>
  <c r="BL59" i="6"/>
  <c r="CY59" i="6"/>
  <c r="CC59" i="6"/>
  <c r="BG59" i="6"/>
  <c r="BW59" i="6"/>
  <c r="CN59" i="6"/>
  <c r="BR59" i="6"/>
  <c r="CS59" i="6"/>
  <c r="D22" i="12"/>
  <c r="AU49" i="6"/>
  <c r="DB58" i="6"/>
  <c r="DG58" i="6"/>
  <c r="DI58" i="6"/>
  <c r="DJ58" i="6"/>
  <c r="DD58" i="6"/>
  <c r="DF58" i="6"/>
  <c r="AU58" i="6"/>
  <c r="DC58" i="6"/>
  <c r="DH58" i="6"/>
  <c r="DK58" i="6"/>
  <c r="DE58" i="6"/>
  <c r="CX58" i="6"/>
  <c r="CZ58" i="6"/>
  <c r="CU58" i="6"/>
  <c r="CQ58" i="6"/>
  <c r="CM58" i="6"/>
  <c r="CI58" i="6"/>
  <c r="CE58" i="6"/>
  <c r="CA58" i="6"/>
  <c r="BW58" i="6"/>
  <c r="BS58" i="6"/>
  <c r="BO58" i="6"/>
  <c r="BK58" i="6"/>
  <c r="BG58" i="6"/>
  <c r="BC58" i="6"/>
  <c r="AY58" i="6"/>
  <c r="CY58" i="6"/>
  <c r="CS58" i="6"/>
  <c r="CN58" i="6"/>
  <c r="CH58" i="6"/>
  <c r="CC58" i="6"/>
  <c r="BX58" i="6"/>
  <c r="BR58" i="6"/>
  <c r="BM58" i="6"/>
  <c r="BH58" i="6"/>
  <c r="BB58" i="6"/>
  <c r="AW58" i="6"/>
  <c r="CW58" i="6"/>
  <c r="CR58" i="6"/>
  <c r="CL58" i="6"/>
  <c r="CG58" i="6"/>
  <c r="CB58" i="6"/>
  <c r="BV58" i="6"/>
  <c r="BQ58" i="6"/>
  <c r="BL58" i="6"/>
  <c r="BF58" i="6"/>
  <c r="BA58" i="6"/>
  <c r="AV58" i="6"/>
  <c r="DA58" i="6"/>
  <c r="CT58" i="6"/>
  <c r="CO58" i="6"/>
  <c r="CJ58" i="6"/>
  <c r="CD58" i="6"/>
  <c r="BY58" i="6"/>
  <c r="BT58" i="6"/>
  <c r="BN58" i="6"/>
  <c r="BI58" i="6"/>
  <c r="BD58" i="6"/>
  <c r="AX58" i="6"/>
  <c r="CK58" i="6"/>
  <c r="BP58" i="6"/>
  <c r="CV58" i="6"/>
  <c r="BE58" i="6"/>
  <c r="CF58" i="6"/>
  <c r="BJ58" i="6"/>
  <c r="CP58" i="6"/>
  <c r="BU58" i="6"/>
  <c r="AZ58" i="6"/>
  <c r="BZ58" i="6"/>
  <c r="AU16" i="6"/>
  <c r="AU96" i="6"/>
  <c r="E20" i="12"/>
  <c r="DG191" i="6"/>
  <c r="DB191" i="6"/>
  <c r="CL191" i="6"/>
  <c r="BV191" i="6"/>
  <c r="BF191" i="6"/>
  <c r="CZ191" i="6"/>
  <c r="CE191" i="6"/>
  <c r="BI191" i="6"/>
  <c r="BQ191" i="6"/>
  <c r="CS191" i="6"/>
  <c r="BX191" i="6"/>
  <c r="BC191" i="6"/>
  <c r="BW191" i="6"/>
  <c r="CQ191" i="6"/>
  <c r="BU191" i="6"/>
  <c r="AZ191" i="6"/>
  <c r="CB191" i="6"/>
  <c r="AW53" i="6"/>
  <c r="BA53" i="6"/>
  <c r="AV53" i="6"/>
  <c r="AU53" i="6"/>
  <c r="AY53" i="6"/>
  <c r="BW53" i="6"/>
  <c r="AX53" i="6"/>
  <c r="BB53" i="6"/>
  <c r="AZ53" i="6"/>
  <c r="DI53" i="6"/>
  <c r="DH53" i="6"/>
  <c r="DC53" i="6"/>
  <c r="CY53" i="6"/>
  <c r="CU53" i="6"/>
  <c r="CQ53" i="6"/>
  <c r="CM53" i="6"/>
  <c r="CI53" i="6"/>
  <c r="CE53" i="6"/>
  <c r="CA53" i="6"/>
  <c r="BV53" i="6"/>
  <c r="BR53" i="6"/>
  <c r="BN53" i="6"/>
  <c r="BJ53" i="6"/>
  <c r="BF53" i="6"/>
  <c r="DK53" i="6"/>
  <c r="DG53" i="6"/>
  <c r="DB53" i="6"/>
  <c r="CW53" i="6"/>
  <c r="CR53" i="6"/>
  <c r="CL53" i="6"/>
  <c r="CG53" i="6"/>
  <c r="CB53" i="6"/>
  <c r="BU53" i="6"/>
  <c r="BP53" i="6"/>
  <c r="BK53" i="6"/>
  <c r="BE53" i="6"/>
  <c r="DF53" i="6"/>
  <c r="DA53" i="6"/>
  <c r="CV53" i="6"/>
  <c r="CP53" i="6"/>
  <c r="CK53" i="6"/>
  <c r="CF53" i="6"/>
  <c r="BZ53" i="6"/>
  <c r="BT53" i="6"/>
  <c r="BO53" i="6"/>
  <c r="BI53" i="6"/>
  <c r="BD53" i="6"/>
  <c r="DJ53" i="6"/>
  <c r="DD53" i="6"/>
  <c r="CX53" i="6"/>
  <c r="CS53" i="6"/>
  <c r="CN53" i="6"/>
  <c r="CH53" i="6"/>
  <c r="CC53" i="6"/>
  <c r="BX53" i="6"/>
  <c r="BQ53" i="6"/>
  <c r="BL53" i="6"/>
  <c r="BG53" i="6"/>
  <c r="CO53" i="6"/>
  <c r="BS53" i="6"/>
  <c r="BH53" i="6"/>
  <c r="DE53" i="6"/>
  <c r="CJ53" i="6"/>
  <c r="BM53" i="6"/>
  <c r="CT53" i="6"/>
  <c r="BY53" i="6"/>
  <c r="BC53" i="6"/>
  <c r="CZ53" i="6"/>
  <c r="CD53" i="6"/>
  <c r="DI194" i="6"/>
  <c r="DH194" i="6"/>
  <c r="DG194" i="6"/>
  <c r="DF194" i="6"/>
  <c r="DK194" i="6"/>
  <c r="DJ194" i="6"/>
  <c r="DE194" i="6"/>
  <c r="DA194" i="6"/>
  <c r="CW194" i="6"/>
  <c r="CS194" i="6"/>
  <c r="CO194" i="6"/>
  <c r="CK194" i="6"/>
  <c r="CG194" i="6"/>
  <c r="CC194" i="6"/>
  <c r="BY194" i="6"/>
  <c r="BU194" i="6"/>
  <c r="BQ194" i="6"/>
  <c r="BM194" i="6"/>
  <c r="BI194" i="6"/>
  <c r="BE194" i="6"/>
  <c r="BA194" i="6"/>
  <c r="AW194" i="6"/>
  <c r="DB194" i="6"/>
  <c r="CV194" i="6"/>
  <c r="CQ194" i="6"/>
  <c r="CL194" i="6"/>
  <c r="CF194" i="6"/>
  <c r="CA194" i="6"/>
  <c r="BV194" i="6"/>
  <c r="BP194" i="6"/>
  <c r="BK194" i="6"/>
  <c r="BF194" i="6"/>
  <c r="AZ194" i="6"/>
  <c r="AU194" i="6"/>
  <c r="CN194" i="6"/>
  <c r="BS194" i="6"/>
  <c r="BC194" i="6"/>
  <c r="CZ194" i="6"/>
  <c r="CU194" i="6"/>
  <c r="CP194" i="6"/>
  <c r="CJ194" i="6"/>
  <c r="CE194" i="6"/>
  <c r="BZ194" i="6"/>
  <c r="BT194" i="6"/>
  <c r="BO194" i="6"/>
  <c r="BJ194" i="6"/>
  <c r="BD194" i="6"/>
  <c r="AY194" i="6"/>
  <c r="DD194" i="6"/>
  <c r="CI194" i="6"/>
  <c r="BN194" i="6"/>
  <c r="DC194" i="6"/>
  <c r="CX194" i="6"/>
  <c r="CR194" i="6"/>
  <c r="CM194" i="6"/>
  <c r="CH194" i="6"/>
  <c r="CB194" i="6"/>
  <c r="BW194" i="6"/>
  <c r="BR194" i="6"/>
  <c r="BL194" i="6"/>
  <c r="BG194" i="6"/>
  <c r="BB194" i="6"/>
  <c r="AV194" i="6"/>
  <c r="CY194" i="6"/>
  <c r="CT194" i="6"/>
  <c r="CD194" i="6"/>
  <c r="BX194" i="6"/>
  <c r="BH194" i="6"/>
  <c r="AX194" i="6"/>
  <c r="DH195" i="6"/>
  <c r="DK195" i="6"/>
  <c r="DG195" i="6"/>
  <c r="DJ195" i="6"/>
  <c r="DI195" i="6"/>
  <c r="DF195" i="6"/>
  <c r="DB195" i="6"/>
  <c r="CX195" i="6"/>
  <c r="CT195" i="6"/>
  <c r="CP195" i="6"/>
  <c r="CL195" i="6"/>
  <c r="CH195" i="6"/>
  <c r="CD195" i="6"/>
  <c r="BZ195" i="6"/>
  <c r="BV195" i="6"/>
  <c r="BR195" i="6"/>
  <c r="BN195" i="6"/>
  <c r="BJ195" i="6"/>
  <c r="BF195" i="6"/>
  <c r="BB195" i="6"/>
  <c r="AX195" i="6"/>
  <c r="DC195" i="6"/>
  <c r="CW195" i="6"/>
  <c r="CR195" i="6"/>
  <c r="CM195" i="6"/>
  <c r="CG195" i="6"/>
  <c r="CB195" i="6"/>
  <c r="BW195" i="6"/>
  <c r="BQ195" i="6"/>
  <c r="BL195" i="6"/>
  <c r="BG195" i="6"/>
  <c r="BA195" i="6"/>
  <c r="AV195" i="6"/>
  <c r="CU195" i="6"/>
  <c r="CJ195" i="6"/>
  <c r="BO195" i="6"/>
  <c r="AY195" i="6"/>
  <c r="DA195" i="6"/>
  <c r="CV195" i="6"/>
  <c r="CQ195" i="6"/>
  <c r="CK195" i="6"/>
  <c r="CF195" i="6"/>
  <c r="CA195" i="6"/>
  <c r="BU195" i="6"/>
  <c r="BP195" i="6"/>
  <c r="BK195" i="6"/>
  <c r="BE195" i="6"/>
  <c r="AZ195" i="6"/>
  <c r="AU195" i="6"/>
  <c r="CZ195" i="6"/>
  <c r="CE195" i="6"/>
  <c r="BI195" i="6"/>
  <c r="DD195" i="6"/>
  <c r="CY195" i="6"/>
  <c r="CS195" i="6"/>
  <c r="CN195" i="6"/>
  <c r="CI195" i="6"/>
  <c r="CC195" i="6"/>
  <c r="BX195" i="6"/>
  <c r="BS195" i="6"/>
  <c r="BM195" i="6"/>
  <c r="BH195" i="6"/>
  <c r="BC195" i="6"/>
  <c r="AW195" i="6"/>
  <c r="DE195" i="6"/>
  <c r="CO195" i="6"/>
  <c r="BY195" i="6"/>
  <c r="BT195" i="6"/>
  <c r="BD195" i="6"/>
  <c r="B59" i="12"/>
  <c r="AU11" i="6"/>
  <c r="AU91" i="6"/>
  <c r="DI170" i="6" l="1"/>
  <c r="DH170" i="6"/>
  <c r="E35" i="12"/>
  <c r="J30" i="11"/>
  <c r="L28" i="11" s="1"/>
  <c r="Q13" i="9" s="1"/>
  <c r="O15" i="1" s="1"/>
  <c r="AW175" i="6"/>
  <c r="AX95" i="6" s="1"/>
  <c r="BG191" i="6"/>
  <c r="CW191" i="6"/>
  <c r="BK191" i="6"/>
  <c r="CF191" i="6"/>
  <c r="DA191" i="6"/>
  <c r="DC191" i="6"/>
  <c r="BM191" i="6"/>
  <c r="CI191" i="6"/>
  <c r="DD191" i="6"/>
  <c r="AY191" i="6"/>
  <c r="BT191" i="6"/>
  <c r="CO191" i="6"/>
  <c r="AX191" i="6"/>
  <c r="BN191" i="6"/>
  <c r="CD191" i="6"/>
  <c r="CT191" i="6"/>
  <c r="DI191" i="6"/>
  <c r="DH191" i="6"/>
  <c r="DH63" i="6"/>
  <c r="BY74" i="6"/>
  <c r="CS74" i="6"/>
  <c r="DI70" i="6"/>
  <c r="BG136" i="6"/>
  <c r="BI136" i="6"/>
  <c r="BJ136" i="6"/>
  <c r="BH136" i="6"/>
  <c r="BE136" i="6"/>
  <c r="BK136" i="6"/>
  <c r="BF136" i="6"/>
  <c r="BL136" i="6"/>
  <c r="CG136" i="6"/>
  <c r="DK136" i="6"/>
  <c r="AQ16" i="6"/>
  <c r="T16" i="6" s="1"/>
  <c r="CE136" i="6"/>
  <c r="DI136" i="6"/>
  <c r="BO136" i="6"/>
  <c r="CK136" i="6"/>
  <c r="DE136" i="6"/>
  <c r="CM136" i="6"/>
  <c r="CC136" i="6"/>
  <c r="DC136" i="6"/>
  <c r="CW136" i="6"/>
  <c r="BQ136" i="6"/>
  <c r="BS136" i="6"/>
  <c r="CI136" i="6"/>
  <c r="CY136" i="6"/>
  <c r="BR136" i="6"/>
  <c r="BZ136" i="6"/>
  <c r="CH136" i="6"/>
  <c r="CP136" i="6"/>
  <c r="CX136" i="6"/>
  <c r="DF136" i="6"/>
  <c r="BP136" i="6"/>
  <c r="BX136" i="6"/>
  <c r="CF136" i="6"/>
  <c r="CN136" i="6"/>
  <c r="CV136" i="6"/>
  <c r="DD136" i="6"/>
  <c r="BY136" i="6"/>
  <c r="CU136" i="6"/>
  <c r="BW136" i="6"/>
  <c r="DA136" i="6"/>
  <c r="BM136" i="6"/>
  <c r="CO136" i="6"/>
  <c r="BU136" i="6"/>
  <c r="CS136" i="6"/>
  <c r="CA136" i="6"/>
  <c r="CQ136" i="6"/>
  <c r="DG136" i="6"/>
  <c r="BN136" i="6"/>
  <c r="BV136" i="6"/>
  <c r="CD136" i="6"/>
  <c r="CL136" i="6"/>
  <c r="CT136" i="6"/>
  <c r="DB136" i="6"/>
  <c r="DJ136" i="6"/>
  <c r="BT136" i="6"/>
  <c r="CB136" i="6"/>
  <c r="CJ136" i="6"/>
  <c r="CR136" i="6"/>
  <c r="CZ136" i="6"/>
  <c r="DH136" i="6"/>
  <c r="BL191" i="6"/>
  <c r="CR191" i="6"/>
  <c r="AU191" i="6"/>
  <c r="BE191" i="6"/>
  <c r="BP191" i="6"/>
  <c r="CA191" i="6"/>
  <c r="CK191" i="6"/>
  <c r="CV191" i="6"/>
  <c r="AV191" i="6"/>
  <c r="CM191" i="6"/>
  <c r="AW191" i="6"/>
  <c r="BH191" i="6"/>
  <c r="BS191" i="6"/>
  <c r="CC191" i="6"/>
  <c r="CN191" i="6"/>
  <c r="CY191" i="6"/>
  <c r="BA191" i="6"/>
  <c r="CG191" i="6"/>
  <c r="BD191" i="6"/>
  <c r="BO191" i="6"/>
  <c r="BY191" i="6"/>
  <c r="CJ191" i="6"/>
  <c r="CU191" i="6"/>
  <c r="DE191" i="6"/>
  <c r="BB191" i="6"/>
  <c r="BJ191" i="6"/>
  <c r="BR191" i="6"/>
  <c r="BZ191" i="6"/>
  <c r="CH191" i="6"/>
  <c r="CP191" i="6"/>
  <c r="CX191" i="6"/>
  <c r="DF191" i="6"/>
  <c r="DJ191" i="6"/>
  <c r="BG63" i="6"/>
  <c r="CS63" i="6"/>
  <c r="DK63" i="6"/>
  <c r="BE74" i="6"/>
  <c r="BO74" i="6"/>
  <c r="BC74" i="6"/>
  <c r="BN74" i="6"/>
  <c r="BP70" i="6"/>
  <c r="CW70" i="6"/>
  <c r="CA74" i="6"/>
  <c r="AW74" i="6"/>
  <c r="DA74" i="6"/>
  <c r="CQ74" i="6"/>
  <c r="CE74" i="6"/>
  <c r="BX74" i="6"/>
  <c r="AX74" i="6"/>
  <c r="CD74" i="6"/>
  <c r="DJ74" i="6"/>
  <c r="CE70" i="6"/>
  <c r="AX70" i="6"/>
  <c r="AV88" i="6"/>
  <c r="AV8" i="6" s="1"/>
  <c r="I8" i="3"/>
  <c r="T28" i="2" s="1"/>
  <c r="X8" i="6"/>
  <c r="BT74" i="6"/>
  <c r="BL74" i="6"/>
  <c r="BK74" i="6"/>
  <c r="CM74" i="6"/>
  <c r="AZ74" i="6"/>
  <c r="CB74" i="6"/>
  <c r="DE74" i="6"/>
  <c r="BP74" i="6"/>
  <c r="CR74" i="6"/>
  <c r="BM74" i="6"/>
  <c r="CI74" i="6"/>
  <c r="DD74" i="6"/>
  <c r="BF74" i="6"/>
  <c r="BV74" i="6"/>
  <c r="CL74" i="6"/>
  <c r="DB74" i="6"/>
  <c r="DG74" i="6"/>
  <c r="CF70" i="6"/>
  <c r="BG70" i="6"/>
  <c r="CC70" i="6"/>
  <c r="CD70" i="6"/>
  <c r="AY74" i="6"/>
  <c r="DC74" i="6"/>
  <c r="CV74" i="6"/>
  <c r="CG74" i="6"/>
  <c r="CO74" i="6"/>
  <c r="BD74" i="6"/>
  <c r="BQ74" i="6"/>
  <c r="CF74" i="6"/>
  <c r="CU74" i="6"/>
  <c r="AU74" i="6"/>
  <c r="BG74" i="6"/>
  <c r="BU74" i="6"/>
  <c r="CJ74" i="6"/>
  <c r="CW74" i="6"/>
  <c r="AV74" i="6"/>
  <c r="BI74" i="6"/>
  <c r="BW74" i="6"/>
  <c r="CK74" i="6"/>
  <c r="CZ74" i="6"/>
  <c r="BH74" i="6"/>
  <c r="BS74" i="6"/>
  <c r="CC74" i="6"/>
  <c r="CN74" i="6"/>
  <c r="CY74" i="6"/>
  <c r="DF74" i="6"/>
  <c r="BB74" i="6"/>
  <c r="BJ74" i="6"/>
  <c r="BR74" i="6"/>
  <c r="BZ74" i="6"/>
  <c r="CH74" i="6"/>
  <c r="CP74" i="6"/>
  <c r="CX74" i="6"/>
  <c r="DI74" i="6"/>
  <c r="DH74" i="6"/>
  <c r="CA70" i="6"/>
  <c r="BI70" i="6"/>
  <c r="CZ70" i="6"/>
  <c r="CB70" i="6"/>
  <c r="BH70" i="6"/>
  <c r="CY70" i="6"/>
  <c r="BN70" i="6"/>
  <c r="CT70" i="6"/>
  <c r="BA63" i="6"/>
  <c r="BC63" i="6"/>
  <c r="BT63" i="6"/>
  <c r="BZ63" i="6"/>
  <c r="CQ70" i="6"/>
  <c r="BU70" i="6"/>
  <c r="AZ70" i="6"/>
  <c r="AY70" i="6"/>
  <c r="BT70" i="6"/>
  <c r="CO70" i="6"/>
  <c r="AV70" i="6"/>
  <c r="BQ70" i="6"/>
  <c r="CM70" i="6"/>
  <c r="AW70" i="6"/>
  <c r="BS70" i="6"/>
  <c r="CN70" i="6"/>
  <c r="DH70" i="6"/>
  <c r="BF70" i="6"/>
  <c r="BV70" i="6"/>
  <c r="CL70" i="6"/>
  <c r="DB70" i="6"/>
  <c r="DK70" i="6"/>
  <c r="BO180" i="6"/>
  <c r="DK180" i="6"/>
  <c r="BU180" i="6"/>
  <c r="X7" i="6"/>
  <c r="AV87" i="6"/>
  <c r="BQ63" i="6"/>
  <c r="AZ63" i="6"/>
  <c r="CQ63" i="6"/>
  <c r="BX63" i="6"/>
  <c r="AY63" i="6"/>
  <c r="CO63" i="6"/>
  <c r="BJ63" i="6"/>
  <c r="CP63" i="6"/>
  <c r="CW63" i="6"/>
  <c r="BL63" i="6"/>
  <c r="CR63" i="6"/>
  <c r="BK63" i="6"/>
  <c r="CF63" i="6"/>
  <c r="DA63" i="6"/>
  <c r="BM63" i="6"/>
  <c r="CI63" i="6"/>
  <c r="DD63" i="6"/>
  <c r="BI63" i="6"/>
  <c r="CE63" i="6"/>
  <c r="CZ63" i="6"/>
  <c r="BB63" i="6"/>
  <c r="BR63" i="6"/>
  <c r="CH63" i="6"/>
  <c r="CX63" i="6"/>
  <c r="DF63" i="6"/>
  <c r="CG63" i="6"/>
  <c r="CB63" i="6"/>
  <c r="AV63" i="6"/>
  <c r="CM63" i="6"/>
  <c r="DC63" i="6"/>
  <c r="BW63" i="6"/>
  <c r="AU63" i="6"/>
  <c r="BE63" i="6"/>
  <c r="BP63" i="6"/>
  <c r="CA63" i="6"/>
  <c r="CK63" i="6"/>
  <c r="CV63" i="6"/>
  <c r="AW63" i="6"/>
  <c r="BH63" i="6"/>
  <c r="BS63" i="6"/>
  <c r="CC63" i="6"/>
  <c r="CN63" i="6"/>
  <c r="CY63" i="6"/>
  <c r="DI63" i="6"/>
  <c r="BD63" i="6"/>
  <c r="BO63" i="6"/>
  <c r="BY63" i="6"/>
  <c r="CJ63" i="6"/>
  <c r="CU63" i="6"/>
  <c r="DE63" i="6"/>
  <c r="AX63" i="6"/>
  <c r="BF63" i="6"/>
  <c r="BN63" i="6"/>
  <c r="BV63" i="6"/>
  <c r="CD63" i="6"/>
  <c r="CL63" i="6"/>
  <c r="CT63" i="6"/>
  <c r="DB63" i="6"/>
  <c r="DG63" i="6"/>
  <c r="AU70" i="6"/>
  <c r="CK70" i="6"/>
  <c r="BE70" i="6"/>
  <c r="CV70" i="6"/>
  <c r="BK70" i="6"/>
  <c r="DA70" i="6"/>
  <c r="BD70" i="6"/>
  <c r="BO70" i="6"/>
  <c r="BY70" i="6"/>
  <c r="CJ70" i="6"/>
  <c r="CU70" i="6"/>
  <c r="DE70" i="6"/>
  <c r="BA70" i="6"/>
  <c r="BL70" i="6"/>
  <c r="BW70" i="6"/>
  <c r="CG70" i="6"/>
  <c r="CR70" i="6"/>
  <c r="DC70" i="6"/>
  <c r="BC70" i="6"/>
  <c r="BM70" i="6"/>
  <c r="BX70" i="6"/>
  <c r="CI70" i="6"/>
  <c r="CS70" i="6"/>
  <c r="DD70" i="6"/>
  <c r="DF70" i="6"/>
  <c r="BB70" i="6"/>
  <c r="BJ70" i="6"/>
  <c r="BR70" i="6"/>
  <c r="BZ70" i="6"/>
  <c r="CH70" i="6"/>
  <c r="CP70" i="6"/>
  <c r="CX70" i="6"/>
  <c r="DJ70" i="6"/>
  <c r="CF62" i="6"/>
  <c r="AY68" i="6"/>
  <c r="BB68" i="6"/>
  <c r="BC185" i="6"/>
  <c r="CX180" i="6"/>
  <c r="DE180" i="6"/>
  <c r="BH62" i="6"/>
  <c r="CG180" i="6"/>
  <c r="BH180" i="6"/>
  <c r="CU180" i="6"/>
  <c r="CA180" i="6"/>
  <c r="DD180" i="6"/>
  <c r="BV180" i="6"/>
  <c r="BJ180" i="6"/>
  <c r="AQ6" i="6"/>
  <c r="T6" i="6" s="1"/>
  <c r="L6" i="3" s="1"/>
  <c r="AX126" i="6"/>
  <c r="BT126" i="6"/>
  <c r="DE126" i="6"/>
  <c r="BL126" i="6"/>
  <c r="CR126" i="6"/>
  <c r="DH126" i="6"/>
  <c r="CU126" i="6"/>
  <c r="CE126" i="6"/>
  <c r="BO126" i="6"/>
  <c r="AY126" i="6"/>
  <c r="CS126" i="6"/>
  <c r="CC126" i="6"/>
  <c r="BM126" i="6"/>
  <c r="AW126" i="6"/>
  <c r="CD126" i="6"/>
  <c r="DG126" i="6"/>
  <c r="BP126" i="6"/>
  <c r="DA126" i="6"/>
  <c r="BR126" i="6"/>
  <c r="CV126" i="6"/>
  <c r="DD126" i="6"/>
  <c r="CQ126" i="6"/>
  <c r="CA126" i="6"/>
  <c r="BK126" i="6"/>
  <c r="DJ126" i="6"/>
  <c r="CO126" i="6"/>
  <c r="BY126" i="6"/>
  <c r="BI126" i="6"/>
  <c r="BV126" i="6"/>
  <c r="CY126" i="6"/>
  <c r="BH126" i="6"/>
  <c r="CN126" i="6"/>
  <c r="BJ126" i="6"/>
  <c r="CP126" i="6"/>
  <c r="BD126" i="6"/>
  <c r="CJ126" i="6"/>
  <c r="AV126" i="6"/>
  <c r="AV86" i="6" s="1"/>
  <c r="AV6" i="6" s="1"/>
  <c r="CB126" i="6"/>
  <c r="CX126" i="6"/>
  <c r="CZ126" i="6"/>
  <c r="CM126" i="6"/>
  <c r="BW126" i="6"/>
  <c r="BG126" i="6"/>
  <c r="DF126" i="6"/>
  <c r="CK126" i="6"/>
  <c r="BU126" i="6"/>
  <c r="BE126" i="6"/>
  <c r="BN126" i="6"/>
  <c r="CT126" i="6"/>
  <c r="AZ126" i="6"/>
  <c r="CF126" i="6"/>
  <c r="BB126" i="6"/>
  <c r="CH126" i="6"/>
  <c r="DK126" i="6"/>
  <c r="CW126" i="6"/>
  <c r="CI126" i="6"/>
  <c r="BS126" i="6"/>
  <c r="BC126" i="6"/>
  <c r="DB126" i="6"/>
  <c r="CG126" i="6"/>
  <c r="BQ126" i="6"/>
  <c r="BA126" i="6"/>
  <c r="BF126" i="6"/>
  <c r="CL126" i="6"/>
  <c r="BX126" i="6"/>
  <c r="DI126" i="6"/>
  <c r="BZ126" i="6"/>
  <c r="DC126" i="6"/>
  <c r="CU62" i="6"/>
  <c r="BM62" i="6"/>
  <c r="DH180" i="6"/>
  <c r="BA180" i="6"/>
  <c r="CY180" i="6"/>
  <c r="CL180" i="6"/>
  <c r="BY180" i="6"/>
  <c r="BD180" i="6"/>
  <c r="CR180" i="6"/>
  <c r="CB180" i="6"/>
  <c r="BE180" i="6"/>
  <c r="CQ180" i="6"/>
  <c r="AY180" i="6"/>
  <c r="AW180" i="6"/>
  <c r="CC180" i="6"/>
  <c r="BC180" i="6"/>
  <c r="DB180" i="6"/>
  <c r="AX180" i="6"/>
  <c r="CF68" i="6"/>
  <c r="DI68" i="6"/>
  <c r="BD62" i="6"/>
  <c r="CB62" i="6"/>
  <c r="CY62" i="6"/>
  <c r="CS62" i="6"/>
  <c r="AV180" i="6"/>
  <c r="CW180" i="6"/>
  <c r="BQ180" i="6"/>
  <c r="CJ180" i="6"/>
  <c r="DC180" i="6"/>
  <c r="CD180" i="6"/>
  <c r="BB180" i="6"/>
  <c r="BP180" i="6"/>
  <c r="BG180" i="6"/>
  <c r="DF180" i="6"/>
  <c r="CO180" i="6"/>
  <c r="BI180" i="6"/>
  <c r="BZ180" i="6"/>
  <c r="BR180" i="6"/>
  <c r="BS180" i="6"/>
  <c r="CV180" i="6"/>
  <c r="BF180" i="6"/>
  <c r="DI180" i="6"/>
  <c r="CK180" i="6"/>
  <c r="BT180" i="6"/>
  <c r="BN180" i="6"/>
  <c r="AZ180" i="6"/>
  <c r="DG180" i="6"/>
  <c r="DA180" i="6"/>
  <c r="CP180" i="6"/>
  <c r="CI180" i="6"/>
  <c r="BL180" i="6"/>
  <c r="CZ180" i="6"/>
  <c r="CT180" i="6"/>
  <c r="CF180" i="6"/>
  <c r="BM180" i="6"/>
  <c r="CH180" i="6"/>
  <c r="CS180" i="6"/>
  <c r="BX180" i="6"/>
  <c r="BK180" i="6"/>
  <c r="DG170" i="6"/>
  <c r="CD49" i="6"/>
  <c r="X6" i="6"/>
  <c r="CM49" i="6"/>
  <c r="BF49" i="6"/>
  <c r="CZ49" i="6"/>
  <c r="DA61" i="6"/>
  <c r="BG61" i="6"/>
  <c r="BL49" i="6"/>
  <c r="BT49" i="6"/>
  <c r="DJ49" i="6"/>
  <c r="AY49" i="6"/>
  <c r="CW173" i="6"/>
  <c r="AX185" i="6"/>
  <c r="CB185" i="6"/>
  <c r="CK185" i="6"/>
  <c r="BP185" i="6"/>
  <c r="BB61" i="6"/>
  <c r="CB49" i="6"/>
  <c r="BN49" i="6"/>
  <c r="BW49" i="6"/>
  <c r="CW49" i="6"/>
  <c r="DA185" i="6"/>
  <c r="BJ185" i="6"/>
  <c r="BV185" i="6"/>
  <c r="AW185" i="6"/>
  <c r="CY61" i="6"/>
  <c r="CE61" i="6"/>
  <c r="BR61" i="6"/>
  <c r="AZ170" i="6"/>
  <c r="BD49" i="6"/>
  <c r="AX68" i="6"/>
  <c r="CS68" i="6"/>
  <c r="BQ68" i="6"/>
  <c r="CE68" i="6"/>
  <c r="DC68" i="6"/>
  <c r="BR49" i="6"/>
  <c r="BP49" i="6"/>
  <c r="CQ49" i="6"/>
  <c r="DA49" i="6"/>
  <c r="BX49" i="6"/>
  <c r="DC49" i="6"/>
  <c r="BJ49" i="6"/>
  <c r="CG49" i="6"/>
  <c r="CJ49" i="6"/>
  <c r="BM49" i="6"/>
  <c r="CT49" i="6"/>
  <c r="DK49" i="6"/>
  <c r="CO192" i="6"/>
  <c r="BZ192" i="6"/>
  <c r="DG185" i="6"/>
  <c r="DD185" i="6"/>
  <c r="BG185" i="6"/>
  <c r="DF185" i="6"/>
  <c r="CM185" i="6"/>
  <c r="CR185" i="6"/>
  <c r="BI185" i="6"/>
  <c r="AZ185" i="6"/>
  <c r="BM61" i="6"/>
  <c r="BO61" i="6"/>
  <c r="DH61" i="6"/>
  <c r="CS61" i="6"/>
  <c r="CT61" i="6"/>
  <c r="BL61" i="6"/>
  <c r="CU61" i="6"/>
  <c r="CM61" i="6"/>
  <c r="BS185" i="6"/>
  <c r="BY185" i="6"/>
  <c r="CN185" i="6"/>
  <c r="BW185" i="6"/>
  <c r="BA185" i="6"/>
  <c r="DH185" i="6"/>
  <c r="CU185" i="6"/>
  <c r="AU185" i="6"/>
  <c r="BD185" i="6"/>
  <c r="CG185" i="6"/>
  <c r="BU185" i="6"/>
  <c r="BL185" i="6"/>
  <c r="BX185" i="6"/>
  <c r="BQ185" i="6"/>
  <c r="CE185" i="6"/>
  <c r="BF185" i="6"/>
  <c r="CL185" i="6"/>
  <c r="DI185" i="6"/>
  <c r="BE185" i="6"/>
  <c r="CV185" i="6"/>
  <c r="BH185" i="6"/>
  <c r="CY185" i="6"/>
  <c r="BO185" i="6"/>
  <c r="DE185" i="6"/>
  <c r="BZ185" i="6"/>
  <c r="DK185" i="6"/>
  <c r="DC185" i="6"/>
  <c r="CF185" i="6"/>
  <c r="CW185" i="6"/>
  <c r="CI185" i="6"/>
  <c r="AY185" i="6"/>
  <c r="CO185" i="6"/>
  <c r="BN185" i="6"/>
  <c r="CT185" i="6"/>
  <c r="DG61" i="6"/>
  <c r="CK61" i="6"/>
  <c r="DJ61" i="6"/>
  <c r="CL61" i="6"/>
  <c r="AW61" i="6"/>
  <c r="DD61" i="6"/>
  <c r="BQ61" i="6"/>
  <c r="CR61" i="6"/>
  <c r="CI61" i="6"/>
  <c r="CB61" i="6"/>
  <c r="DK61" i="6"/>
  <c r="BS61" i="6"/>
  <c r="BV61" i="6"/>
  <c r="BW61" i="6"/>
  <c r="BX61" i="6"/>
  <c r="CJ61" i="6"/>
  <c r="BJ61" i="6"/>
  <c r="AY61" i="6"/>
  <c r="BY61" i="6"/>
  <c r="BF61" i="6"/>
  <c r="CW61" i="6"/>
  <c r="CC61" i="6"/>
  <c r="AZ61" i="6"/>
  <c r="AX61" i="6"/>
  <c r="CQ61" i="6"/>
  <c r="BH61" i="6"/>
  <c r="BE61" i="6"/>
  <c r="BU61" i="6"/>
  <c r="CD61" i="6"/>
  <c r="BK61" i="6"/>
  <c r="DB61" i="6"/>
  <c r="CH61" i="6"/>
  <c r="AU61" i="6"/>
  <c r="DF61" i="6"/>
  <c r="BC49" i="6"/>
  <c r="BB49" i="6"/>
  <c r="BY49" i="6"/>
  <c r="DH49" i="6"/>
  <c r="DG49" i="6"/>
  <c r="DF49" i="6"/>
  <c r="DI49" i="6"/>
  <c r="CX49" i="6"/>
  <c r="CP49" i="6"/>
  <c r="CH49" i="6"/>
  <c r="BZ49" i="6"/>
  <c r="BQ49" i="6"/>
  <c r="BI49" i="6"/>
  <c r="DD49" i="6"/>
  <c r="CV49" i="6"/>
  <c r="CN49" i="6"/>
  <c r="CF49" i="6"/>
  <c r="CK49" i="6"/>
  <c r="BK49" i="6"/>
  <c r="BV49" i="6"/>
  <c r="CI49" i="6"/>
  <c r="CY49" i="6"/>
  <c r="CC49" i="6"/>
  <c r="BH49" i="6"/>
  <c r="BS49" i="6"/>
  <c r="CE49" i="6"/>
  <c r="CU49" i="6"/>
  <c r="BG49" i="6"/>
  <c r="CS49" i="6"/>
  <c r="BO49" i="6"/>
  <c r="CA49" i="6"/>
  <c r="CO49" i="6"/>
  <c r="DE49" i="6"/>
  <c r="CR49" i="6"/>
  <c r="BE49" i="6"/>
  <c r="BU49" i="6"/>
  <c r="CL49" i="6"/>
  <c r="DB49" i="6"/>
  <c r="BA49" i="6"/>
  <c r="AW49" i="6"/>
  <c r="AZ49" i="6"/>
  <c r="AX49" i="6"/>
  <c r="AV61" i="6"/>
  <c r="CD185" i="6"/>
  <c r="BT185" i="6"/>
  <c r="BM185" i="6"/>
  <c r="BK185" i="6"/>
  <c r="CP185" i="6"/>
  <c r="CJ185" i="6"/>
  <c r="CC185" i="6"/>
  <c r="CA185" i="6"/>
  <c r="DB185" i="6"/>
  <c r="CZ185" i="6"/>
  <c r="CS185" i="6"/>
  <c r="CQ185" i="6"/>
  <c r="BR185" i="6"/>
  <c r="BB185" i="6"/>
  <c r="CX185" i="6"/>
  <c r="DC61" i="6"/>
  <c r="CG61" i="6"/>
  <c r="BI61" i="6"/>
  <c r="CF61" i="6"/>
  <c r="BT61" i="6"/>
  <c r="BA61" i="6"/>
  <c r="CN61" i="6"/>
  <c r="CX61" i="6"/>
  <c r="CA61" i="6"/>
  <c r="BC61" i="6"/>
  <c r="CV61" i="6"/>
  <c r="DI61" i="6"/>
  <c r="CO61" i="6"/>
  <c r="CZ61" i="6"/>
  <c r="BZ61" i="6"/>
  <c r="CP61" i="6"/>
  <c r="BD61" i="6"/>
  <c r="BN61" i="6"/>
  <c r="CH185" i="6"/>
  <c r="DE61" i="6"/>
  <c r="DB62" i="6"/>
  <c r="AZ62" i="6"/>
  <c r="BZ62" i="6"/>
  <c r="BG62" i="6"/>
  <c r="CX62" i="6"/>
  <c r="CD62" i="6"/>
  <c r="AW62" i="6"/>
  <c r="CC62" i="6"/>
  <c r="DF62" i="6"/>
  <c r="BS170" i="6"/>
  <c r="BL170" i="6"/>
  <c r="BE170" i="6"/>
  <c r="CJ68" i="6"/>
  <c r="BD68" i="6"/>
  <c r="BX68" i="6"/>
  <c r="BJ68" i="6"/>
  <c r="AV68" i="6"/>
  <c r="CL68" i="6"/>
  <c r="BO68" i="6"/>
  <c r="CU68" i="6"/>
  <c r="DD68" i="6"/>
  <c r="CA62" i="6"/>
  <c r="BP62" i="6"/>
  <c r="CQ62" i="6"/>
  <c r="BO62" i="6"/>
  <c r="CJ62" i="6"/>
  <c r="AV62" i="6"/>
  <c r="BR62" i="6"/>
  <c r="CM62" i="6"/>
  <c r="AX62" i="6"/>
  <c r="BS62" i="6"/>
  <c r="CN62" i="6"/>
  <c r="DJ62" i="6"/>
  <c r="BE62" i="6"/>
  <c r="BU62" i="6"/>
  <c r="CK62" i="6"/>
  <c r="DA62" i="6"/>
  <c r="DG62" i="6"/>
  <c r="CQ179" i="6"/>
  <c r="CZ170" i="6"/>
  <c r="CI170" i="6"/>
  <c r="BX170" i="6"/>
  <c r="CO170" i="6"/>
  <c r="BU170" i="6"/>
  <c r="CM170" i="6"/>
  <c r="DK170" i="6"/>
  <c r="BK62" i="6"/>
  <c r="BF62" i="6"/>
  <c r="CV62" i="6"/>
  <c r="AU62" i="6"/>
  <c r="CL62" i="6"/>
  <c r="BV62" i="6"/>
  <c r="AY62" i="6"/>
  <c r="BJ62" i="6"/>
  <c r="BT62" i="6"/>
  <c r="CE62" i="6"/>
  <c r="CP62" i="6"/>
  <c r="CZ62" i="6"/>
  <c r="BB62" i="6"/>
  <c r="BL62" i="6"/>
  <c r="BW62" i="6"/>
  <c r="CH62" i="6"/>
  <c r="CR62" i="6"/>
  <c r="DC62" i="6"/>
  <c r="BC62" i="6"/>
  <c r="BN62" i="6"/>
  <c r="BX62" i="6"/>
  <c r="CI62" i="6"/>
  <c r="CT62" i="6"/>
  <c r="DD62" i="6"/>
  <c r="DH62" i="6"/>
  <c r="BA62" i="6"/>
  <c r="BI62" i="6"/>
  <c r="BQ62" i="6"/>
  <c r="BY62" i="6"/>
  <c r="CG62" i="6"/>
  <c r="CO62" i="6"/>
  <c r="CW62" i="6"/>
  <c r="DE62" i="6"/>
  <c r="DK62" i="6"/>
  <c r="BK186" i="6"/>
  <c r="BK170" i="6"/>
  <c r="AY170" i="6"/>
  <c r="DA170" i="6"/>
  <c r="CY170" i="6"/>
  <c r="BD170" i="6"/>
  <c r="BT170" i="6"/>
  <c r="DD170" i="6"/>
  <c r="DJ170" i="6"/>
  <c r="BZ170" i="6"/>
  <c r="BM170" i="6"/>
  <c r="CB170" i="6"/>
  <c r="CA170" i="6"/>
  <c r="DC170" i="6"/>
  <c r="CF170" i="6"/>
  <c r="BV170" i="6"/>
  <c r="CW170" i="6"/>
  <c r="BC170" i="6"/>
  <c r="BJ170" i="6"/>
  <c r="CX170" i="6"/>
  <c r="BA170" i="6"/>
  <c r="CP170" i="6"/>
  <c r="CC192" i="6"/>
  <c r="DC192" i="6"/>
  <c r="DH192" i="6"/>
  <c r="CB192" i="6"/>
  <c r="BG170" i="6"/>
  <c r="BO170" i="6"/>
  <c r="BW170" i="6"/>
  <c r="CJ170" i="6"/>
  <c r="CH170" i="6"/>
  <c r="CG170" i="6"/>
  <c r="DB170" i="6"/>
  <c r="CC170" i="6"/>
  <c r="CT170" i="6"/>
  <c r="BH170" i="6"/>
  <c r="BP170" i="6"/>
  <c r="AV170" i="6"/>
  <c r="CN170" i="6"/>
  <c r="CK170" i="6"/>
  <c r="CQ170" i="6"/>
  <c r="DE170" i="6"/>
  <c r="CL170" i="6"/>
  <c r="AX170" i="6"/>
  <c r="BI170" i="6"/>
  <c r="BQ170" i="6"/>
  <c r="AW170" i="6"/>
  <c r="CR170" i="6"/>
  <c r="CU170" i="6"/>
  <c r="BY170" i="6"/>
  <c r="DF170" i="6"/>
  <c r="AU170" i="6"/>
  <c r="BN170" i="6"/>
  <c r="CD170" i="6"/>
  <c r="BF170" i="6"/>
  <c r="CE170" i="6"/>
  <c r="BR170" i="6"/>
  <c r="CV170" i="6"/>
  <c r="BI68" i="6"/>
  <c r="BY68" i="6"/>
  <c r="CC68" i="6"/>
  <c r="BP68" i="6"/>
  <c r="BV68" i="6"/>
  <c r="BC68" i="6"/>
  <c r="CZ68" i="6"/>
  <c r="CD68" i="6"/>
  <c r="CO68" i="6"/>
  <c r="CT68" i="6"/>
  <c r="BM68" i="6"/>
  <c r="CH68" i="6"/>
  <c r="AZ68" i="6"/>
  <c r="BU68" i="6"/>
  <c r="CP68" i="6"/>
  <c r="BF68" i="6"/>
  <c r="CB68" i="6"/>
  <c r="CW68" i="6"/>
  <c r="BG68" i="6"/>
  <c r="BW68" i="6"/>
  <c r="CM68" i="6"/>
  <c r="DE68" i="6"/>
  <c r="DJ68" i="6"/>
  <c r="CX68" i="6"/>
  <c r="BP192" i="6"/>
  <c r="CZ192" i="6"/>
  <c r="CS192" i="6"/>
  <c r="CT192" i="6"/>
  <c r="BT68" i="6"/>
  <c r="BH68" i="6"/>
  <c r="CY68" i="6"/>
  <c r="CK68" i="6"/>
  <c r="BA68" i="6"/>
  <c r="CR68" i="6"/>
  <c r="BS68" i="6"/>
  <c r="CI68" i="6"/>
  <c r="DB68" i="6"/>
  <c r="DG68" i="6"/>
  <c r="DA68" i="6"/>
  <c r="BN68" i="6"/>
  <c r="AW68" i="6"/>
  <c r="BR68" i="6"/>
  <c r="CN68" i="6"/>
  <c r="BE68" i="6"/>
  <c r="BZ68" i="6"/>
  <c r="CV68" i="6"/>
  <c r="BL68" i="6"/>
  <c r="CG68" i="6"/>
  <c r="AU68" i="6"/>
  <c r="BK68" i="6"/>
  <c r="CA68" i="6"/>
  <c r="CQ68" i="6"/>
  <c r="DK68" i="6"/>
  <c r="DH68" i="6"/>
  <c r="DG186" i="6"/>
  <c r="CU192" i="6"/>
  <c r="AU192" i="6"/>
  <c r="CN192" i="6"/>
  <c r="BQ192" i="6"/>
  <c r="DA179" i="6"/>
  <c r="CA179" i="6"/>
  <c r="BP179" i="6"/>
  <c r="BB64" i="6"/>
  <c r="CJ186" i="6"/>
  <c r="CE192" i="6"/>
  <c r="BT192" i="6"/>
  <c r="BH192" i="6"/>
  <c r="DB192" i="6"/>
  <c r="AW192" i="6"/>
  <c r="CM192" i="6"/>
  <c r="BR192" i="6"/>
  <c r="CH192" i="6"/>
  <c r="CQ192" i="6"/>
  <c r="BX192" i="6"/>
  <c r="CI192" i="6"/>
  <c r="BC192" i="6"/>
  <c r="AW173" i="6"/>
  <c r="CV179" i="6"/>
  <c r="BI179" i="6"/>
  <c r="CK186" i="6"/>
  <c r="BS186" i="6"/>
  <c r="DG192" i="6"/>
  <c r="BO192" i="6"/>
  <c r="CW192" i="6"/>
  <c r="BL192" i="6"/>
  <c r="BA192" i="6"/>
  <c r="AV192" i="6"/>
  <c r="BW192" i="6"/>
  <c r="BI192" i="6"/>
  <c r="CR192" i="6"/>
  <c r="BV192" i="6"/>
  <c r="DE192" i="6"/>
  <c r="CF192" i="6"/>
  <c r="CG192" i="6"/>
  <c r="CY192" i="6"/>
  <c r="BK192" i="6"/>
  <c r="DA192" i="6"/>
  <c r="BM192" i="6"/>
  <c r="DD192" i="6"/>
  <c r="CV173" i="6"/>
  <c r="AY186" i="6"/>
  <c r="CD192" i="6"/>
  <c r="BE192" i="6"/>
  <c r="CA192" i="6"/>
  <c r="BB192" i="6"/>
  <c r="DF192" i="6"/>
  <c r="BI173" i="6"/>
  <c r="CW179" i="6"/>
  <c r="CD179" i="6"/>
  <c r="CN186" i="6"/>
  <c r="CP186" i="6"/>
  <c r="BE186" i="6"/>
  <c r="DI192" i="6"/>
  <c r="AY192" i="6"/>
  <c r="CX192" i="6"/>
  <c r="CK192" i="6"/>
  <c r="AX192" i="6"/>
  <c r="BG192" i="6"/>
  <c r="BF192" i="6"/>
  <c r="CV192" i="6"/>
  <c r="DK192" i="6"/>
  <c r="BN192" i="6"/>
  <c r="CL192" i="6"/>
  <c r="BS192" i="6"/>
  <c r="BU192" i="6"/>
  <c r="BD192" i="6"/>
  <c r="CJ192" i="6"/>
  <c r="BJ192" i="6"/>
  <c r="DJ192" i="6"/>
  <c r="CP192" i="6"/>
  <c r="BY192" i="6"/>
  <c r="CS173" i="6"/>
  <c r="CF173" i="6"/>
  <c r="AX173" i="6"/>
  <c r="AU55" i="6"/>
  <c r="DH173" i="6"/>
  <c r="BQ173" i="6"/>
  <c r="CU173" i="6"/>
  <c r="DF173" i="6"/>
  <c r="CR173" i="6"/>
  <c r="BW173" i="6"/>
  <c r="BG173" i="6"/>
  <c r="DA173" i="6"/>
  <c r="CY173" i="6"/>
  <c r="DD173" i="6"/>
  <c r="CN173" i="6"/>
  <c r="BX173" i="6"/>
  <c r="BU173" i="6"/>
  <c r="BM173" i="6"/>
  <c r="BE173" i="6"/>
  <c r="AX179" i="6"/>
  <c r="CO179" i="6"/>
  <c r="BN179" i="6"/>
  <c r="BK179" i="6"/>
  <c r="BR64" i="6"/>
  <c r="CG173" i="6"/>
  <c r="CB173" i="6"/>
  <c r="BO173" i="6"/>
  <c r="CM173" i="6"/>
  <c r="DI173" i="6"/>
  <c r="CI173" i="6"/>
  <c r="CZ173" i="6"/>
  <c r="CJ173" i="6"/>
  <c r="AY173" i="6"/>
  <c r="BS173" i="6"/>
  <c r="BK173" i="6"/>
  <c r="BC173" i="6"/>
  <c r="CZ179" i="6"/>
  <c r="BT179" i="6"/>
  <c r="BY179" i="6"/>
  <c r="DG179" i="6"/>
  <c r="AW179" i="6"/>
  <c r="DJ179" i="6"/>
  <c r="CN179" i="6"/>
  <c r="BD179" i="6"/>
  <c r="BH179" i="6"/>
  <c r="BU179" i="6"/>
  <c r="BZ179" i="6"/>
  <c r="DC179" i="6"/>
  <c r="BW179" i="6"/>
  <c r="AV179" i="6"/>
  <c r="DK179" i="6"/>
  <c r="DD179" i="6"/>
  <c r="CL179" i="6"/>
  <c r="CB179" i="6"/>
  <c r="CR179" i="6"/>
  <c r="DI179" i="6"/>
  <c r="CF179" i="6"/>
  <c r="AZ179" i="6"/>
  <c r="CG179" i="6"/>
  <c r="BQ179" i="6"/>
  <c r="BA179" i="6"/>
  <c r="BV179" i="6"/>
  <c r="BF179" i="6"/>
  <c r="CY179" i="6"/>
  <c r="CI179" i="6"/>
  <c r="BS179" i="6"/>
  <c r="BC179" i="6"/>
  <c r="AU179" i="6"/>
  <c r="CT179" i="6"/>
  <c r="CP179" i="6"/>
  <c r="CX179" i="6"/>
  <c r="CK179" i="6"/>
  <c r="BE179" i="6"/>
  <c r="BJ179" i="6"/>
  <c r="CM179" i="6"/>
  <c r="BG179" i="6"/>
  <c r="DH179" i="6"/>
  <c r="DB179" i="6"/>
  <c r="DE179" i="6"/>
  <c r="BL179" i="6"/>
  <c r="CJ179" i="6"/>
  <c r="DF179" i="6"/>
  <c r="BX179" i="6"/>
  <c r="CS179" i="6"/>
  <c r="CC179" i="6"/>
  <c r="BM179" i="6"/>
  <c r="CH179" i="6"/>
  <c r="BR179" i="6"/>
  <c r="BB179" i="6"/>
  <c r="CU179" i="6"/>
  <c r="CE179" i="6"/>
  <c r="BO179" i="6"/>
  <c r="AU173" i="6"/>
  <c r="DC173" i="6"/>
  <c r="CK173" i="6"/>
  <c r="CO173" i="6"/>
  <c r="CQ173" i="6"/>
  <c r="DJ173" i="6"/>
  <c r="DB173" i="6"/>
  <c r="CT173" i="6"/>
  <c r="CL173" i="6"/>
  <c r="CD173" i="6"/>
  <c r="DG173" i="6"/>
  <c r="AV173" i="6"/>
  <c r="BT173" i="6"/>
  <c r="BP173" i="6"/>
  <c r="BL173" i="6"/>
  <c r="BH173" i="6"/>
  <c r="BD173" i="6"/>
  <c r="AZ173" i="6"/>
  <c r="CM64" i="6"/>
  <c r="CC173" i="6"/>
  <c r="CE173" i="6"/>
  <c r="DE173" i="6"/>
  <c r="BY173" i="6"/>
  <c r="CA173" i="6"/>
  <c r="DK173" i="6"/>
  <c r="CX173" i="6"/>
  <c r="CP173" i="6"/>
  <c r="CH173" i="6"/>
  <c r="BZ173" i="6"/>
  <c r="BA173" i="6"/>
  <c r="BV173" i="6"/>
  <c r="BR173" i="6"/>
  <c r="BN173" i="6"/>
  <c r="BJ173" i="6"/>
  <c r="BF173" i="6"/>
  <c r="CJ64" i="6"/>
  <c r="CL64" i="6"/>
  <c r="BJ64" i="6"/>
  <c r="BD64" i="6"/>
  <c r="BL64" i="6"/>
  <c r="BK64" i="6"/>
  <c r="CH64" i="6"/>
  <c r="BC64" i="6"/>
  <c r="BO64" i="6"/>
  <c r="DG64" i="6"/>
  <c r="BU64" i="6"/>
  <c r="BP64" i="6"/>
  <c r="DI64" i="6"/>
  <c r="CW64" i="6"/>
  <c r="CY64" i="6"/>
  <c r="AZ64" i="6"/>
  <c r="DE64" i="6"/>
  <c r="CG64" i="6"/>
  <c r="CZ64" i="6"/>
  <c r="CB64" i="6"/>
  <c r="CC64" i="6"/>
  <c r="CI186" i="6"/>
  <c r="DJ186" i="6"/>
  <c r="CD186" i="6"/>
  <c r="BX186" i="6"/>
  <c r="BP186" i="6"/>
  <c r="CV64" i="6"/>
  <c r="BA64" i="6"/>
  <c r="DK64" i="6"/>
  <c r="CO64" i="6"/>
  <c r="DD64" i="6"/>
  <c r="BW64" i="6"/>
  <c r="BN64" i="6"/>
  <c r="CX64" i="6"/>
  <c r="CA64" i="6"/>
  <c r="CN64" i="6"/>
  <c r="DA64" i="6"/>
  <c r="CD64" i="6"/>
  <c r="BF64" i="6"/>
  <c r="CU186" i="6"/>
  <c r="CA186" i="6"/>
  <c r="DA186" i="6"/>
  <c r="DF186" i="6"/>
  <c r="BZ186" i="6"/>
  <c r="BD186" i="6"/>
  <c r="BW186" i="6"/>
  <c r="BO186" i="6"/>
  <c r="BY64" i="6"/>
  <c r="DH64" i="6"/>
  <c r="BH64" i="6"/>
  <c r="BE64" i="6"/>
  <c r="CT64" i="6"/>
  <c r="DC64" i="6"/>
  <c r="AW64" i="6"/>
  <c r="AX64" i="6"/>
  <c r="AV64" i="6"/>
  <c r="CE64" i="6"/>
  <c r="BQ64" i="6"/>
  <c r="CS64" i="6"/>
  <c r="DJ64" i="6"/>
  <c r="CU64" i="6"/>
  <c r="DK186" i="6"/>
  <c r="DE186" i="6"/>
  <c r="BH186" i="6"/>
  <c r="CI64" i="6"/>
  <c r="BG64" i="6"/>
  <c r="CP64" i="6"/>
  <c r="BT64" i="6"/>
  <c r="BM64" i="6"/>
  <c r="DF64" i="6"/>
  <c r="DB64" i="6"/>
  <c r="CK64" i="6"/>
  <c r="CQ64" i="6"/>
  <c r="AY64" i="6"/>
  <c r="BS64" i="6"/>
  <c r="CF64" i="6"/>
  <c r="BI64" i="6"/>
  <c r="BX64" i="6"/>
  <c r="AU186" i="6"/>
  <c r="CF186" i="6"/>
  <c r="CR186" i="6"/>
  <c r="CO186" i="6"/>
  <c r="CT186" i="6"/>
  <c r="BJ186" i="6"/>
  <c r="AZ186" i="6"/>
  <c r="BT186" i="6"/>
  <c r="BI186" i="6"/>
  <c r="BV64" i="6"/>
  <c r="BZ64" i="6"/>
  <c r="CR64" i="6"/>
  <c r="DA72" i="6"/>
  <c r="DD186" i="6"/>
  <c r="CE186" i="6"/>
  <c r="CY186" i="6"/>
  <c r="DH186" i="6"/>
  <c r="CB186" i="6"/>
  <c r="CW186" i="6"/>
  <c r="CG186" i="6"/>
  <c r="DB186" i="6"/>
  <c r="CL186" i="6"/>
  <c r="BY186" i="6"/>
  <c r="BG186" i="6"/>
  <c r="BC186" i="6"/>
  <c r="AW186" i="6"/>
  <c r="BV186" i="6"/>
  <c r="BR186" i="6"/>
  <c r="BN186" i="6"/>
  <c r="BB186" i="6"/>
  <c r="AV92" i="6"/>
  <c r="AV12" i="6" s="1"/>
  <c r="X12" i="6"/>
  <c r="I12" i="3"/>
  <c r="DC186" i="6"/>
  <c r="CM186" i="6"/>
  <c r="CV186" i="6"/>
  <c r="CQ186" i="6"/>
  <c r="CZ186" i="6"/>
  <c r="DI186" i="6"/>
  <c r="CS186" i="6"/>
  <c r="CC186" i="6"/>
  <c r="CX186" i="6"/>
  <c r="CH186" i="6"/>
  <c r="BF186" i="6"/>
  <c r="BL186" i="6"/>
  <c r="BA186" i="6"/>
  <c r="AV186" i="6"/>
  <c r="BU186" i="6"/>
  <c r="BQ186" i="6"/>
  <c r="BM186" i="6"/>
  <c r="DK72" i="6"/>
  <c r="DF72" i="6"/>
  <c r="AY72" i="6"/>
  <c r="CD72" i="6"/>
  <c r="DJ72" i="6"/>
  <c r="DH72" i="6"/>
  <c r="BQ72" i="6"/>
  <c r="DG72" i="6"/>
  <c r="BF72" i="6"/>
  <c r="CV72" i="6"/>
  <c r="AZ72" i="6"/>
  <c r="CF72" i="6"/>
  <c r="L12" i="3"/>
  <c r="BW72" i="6"/>
  <c r="CK72" i="6"/>
  <c r="CC72" i="6"/>
  <c r="CO72" i="6"/>
  <c r="CX72" i="6"/>
  <c r="CB72" i="6"/>
  <c r="CN72" i="6"/>
  <c r="CE72" i="6"/>
  <c r="BI72" i="6"/>
  <c r="BG72" i="6"/>
  <c r="BY72" i="6"/>
  <c r="CQ72" i="6"/>
  <c r="BA72" i="6"/>
  <c r="CT72" i="6"/>
  <c r="BM72" i="6"/>
  <c r="BN72" i="6"/>
  <c r="DI72" i="6"/>
  <c r="BZ72" i="6"/>
  <c r="DD72" i="6"/>
  <c r="BT72" i="6"/>
  <c r="D59" i="12"/>
  <c r="BX72" i="6"/>
  <c r="CP72" i="6"/>
  <c r="BS72" i="6"/>
  <c r="CS72" i="6"/>
  <c r="BJ72" i="6"/>
  <c r="CW72" i="6"/>
  <c r="BB72" i="6"/>
  <c r="BH72" i="6"/>
  <c r="DB72" i="6"/>
  <c r="DC72" i="6"/>
  <c r="BP72" i="6"/>
  <c r="BC72" i="6"/>
  <c r="BE72" i="6"/>
  <c r="E22" i="12"/>
  <c r="J18" i="11" s="1"/>
  <c r="L18" i="11" s="1"/>
  <c r="H25" i="9" s="1"/>
  <c r="BD72" i="6"/>
  <c r="CJ72" i="6"/>
  <c r="BU72" i="6"/>
  <c r="CL72" i="6"/>
  <c r="CH72" i="6"/>
  <c r="CZ72" i="6"/>
  <c r="CY72" i="6"/>
  <c r="CA72" i="6"/>
  <c r="CM72" i="6"/>
  <c r="CI72" i="6"/>
  <c r="BV72" i="6"/>
  <c r="AX72" i="6"/>
  <c r="AW72" i="6"/>
  <c r="CR72" i="6"/>
  <c r="BO72" i="6"/>
  <c r="BR72" i="6"/>
  <c r="BK72" i="6"/>
  <c r="DE72" i="6"/>
  <c r="BL72" i="6"/>
  <c r="CG72" i="6"/>
  <c r="CU72" i="6"/>
  <c r="J37" i="11"/>
  <c r="E59" i="12"/>
  <c r="DJ69" i="6"/>
  <c r="DF69" i="6"/>
  <c r="DI69" i="6"/>
  <c r="DH69" i="6"/>
  <c r="DG69" i="6"/>
  <c r="DE69" i="6"/>
  <c r="DA69" i="6"/>
  <c r="CW69" i="6"/>
  <c r="CS69" i="6"/>
  <c r="CO69" i="6"/>
  <c r="CK69" i="6"/>
  <c r="CG69" i="6"/>
  <c r="CC69" i="6"/>
  <c r="BY69" i="6"/>
  <c r="BU69" i="6"/>
  <c r="BQ69" i="6"/>
  <c r="BM69" i="6"/>
  <c r="BI69" i="6"/>
  <c r="BE69" i="6"/>
  <c r="BA69" i="6"/>
  <c r="AW69" i="6"/>
  <c r="DK69" i="6"/>
  <c r="DC69" i="6"/>
  <c r="CX69" i="6"/>
  <c r="CR69" i="6"/>
  <c r="CM69" i="6"/>
  <c r="CH69" i="6"/>
  <c r="CB69" i="6"/>
  <c r="BW69" i="6"/>
  <c r="BR69" i="6"/>
  <c r="BL69" i="6"/>
  <c r="BG69" i="6"/>
  <c r="BB69" i="6"/>
  <c r="AV69" i="6"/>
  <c r="DB69" i="6"/>
  <c r="CV69" i="6"/>
  <c r="CQ69" i="6"/>
  <c r="CL69" i="6"/>
  <c r="CF69" i="6"/>
  <c r="CA69" i="6"/>
  <c r="BV69" i="6"/>
  <c r="BP69" i="6"/>
  <c r="BK69" i="6"/>
  <c r="BF69" i="6"/>
  <c r="AZ69" i="6"/>
  <c r="AU69" i="6"/>
  <c r="DD69" i="6"/>
  <c r="CY69" i="6"/>
  <c r="CT69" i="6"/>
  <c r="CN69" i="6"/>
  <c r="CI69" i="6"/>
  <c r="CD69" i="6"/>
  <c r="BX69" i="6"/>
  <c r="BS69" i="6"/>
  <c r="BN69" i="6"/>
  <c r="BH69" i="6"/>
  <c r="BC69" i="6"/>
  <c r="AX69" i="6"/>
  <c r="CZ69" i="6"/>
  <c r="CE69" i="6"/>
  <c r="BJ69" i="6"/>
  <c r="BT69" i="6"/>
  <c r="CU69" i="6"/>
  <c r="BZ69" i="6"/>
  <c r="BD69" i="6"/>
  <c r="AY69" i="6"/>
  <c r="CJ69" i="6"/>
  <c r="BO69" i="6"/>
  <c r="CP69" i="6"/>
  <c r="DJ193" i="6"/>
  <c r="DF193" i="6"/>
  <c r="DI193" i="6"/>
  <c r="DK193" i="6"/>
  <c r="DH193" i="6"/>
  <c r="DG193" i="6"/>
  <c r="DD193" i="6"/>
  <c r="CZ193" i="6"/>
  <c r="CV193" i="6"/>
  <c r="CR193" i="6"/>
  <c r="CN193" i="6"/>
  <c r="CJ193" i="6"/>
  <c r="CF193" i="6"/>
  <c r="CB193" i="6"/>
  <c r="BX193" i="6"/>
  <c r="BT193" i="6"/>
  <c r="BP193" i="6"/>
  <c r="BL193" i="6"/>
  <c r="BH193" i="6"/>
  <c r="BD193" i="6"/>
  <c r="AZ193" i="6"/>
  <c r="AV193" i="6"/>
  <c r="DA193" i="6"/>
  <c r="CU193" i="6"/>
  <c r="CP193" i="6"/>
  <c r="CK193" i="6"/>
  <c r="CE193" i="6"/>
  <c r="BZ193" i="6"/>
  <c r="BU193" i="6"/>
  <c r="BO193" i="6"/>
  <c r="BJ193" i="6"/>
  <c r="BE193" i="6"/>
  <c r="AY193" i="6"/>
  <c r="CS193" i="6"/>
  <c r="CC193" i="6"/>
  <c r="BM193" i="6"/>
  <c r="BB193" i="6"/>
  <c r="DE193" i="6"/>
  <c r="CY193" i="6"/>
  <c r="CT193" i="6"/>
  <c r="CO193" i="6"/>
  <c r="CI193" i="6"/>
  <c r="CD193" i="6"/>
  <c r="BY193" i="6"/>
  <c r="BS193" i="6"/>
  <c r="BN193" i="6"/>
  <c r="BI193" i="6"/>
  <c r="BC193" i="6"/>
  <c r="AX193" i="6"/>
  <c r="DC193" i="6"/>
  <c r="CM193" i="6"/>
  <c r="BR193" i="6"/>
  <c r="AW193" i="6"/>
  <c r="DB193" i="6"/>
  <c r="CW193" i="6"/>
  <c r="CQ193" i="6"/>
  <c r="CL193" i="6"/>
  <c r="CG193" i="6"/>
  <c r="CA193" i="6"/>
  <c r="BV193" i="6"/>
  <c r="BQ193" i="6"/>
  <c r="BK193" i="6"/>
  <c r="BF193" i="6"/>
  <c r="BA193" i="6"/>
  <c r="AU193" i="6"/>
  <c r="CX193" i="6"/>
  <c r="CH193" i="6"/>
  <c r="BW193" i="6"/>
  <c r="BG193" i="6"/>
  <c r="AV176" i="6"/>
  <c r="AW96" i="6" s="1"/>
  <c r="AU176" i="6"/>
  <c r="AU57" i="6"/>
  <c r="AZ57" i="6"/>
  <c r="BB57" i="6"/>
  <c r="BC57" i="6"/>
  <c r="BE57" i="6"/>
  <c r="BG57" i="6"/>
  <c r="AY57" i="6"/>
  <c r="CB57" i="6"/>
  <c r="AV57" i="6"/>
  <c r="BA57" i="6"/>
  <c r="AW57" i="6"/>
  <c r="AX57" i="6"/>
  <c r="BF57" i="6"/>
  <c r="BD57" i="6"/>
  <c r="DK57" i="6"/>
  <c r="DG57" i="6"/>
  <c r="DJ57" i="6"/>
  <c r="DF57" i="6"/>
  <c r="DE57" i="6"/>
  <c r="DA57" i="6"/>
  <c r="CW57" i="6"/>
  <c r="CS57" i="6"/>
  <c r="CO57" i="6"/>
  <c r="CK57" i="6"/>
  <c r="CG57" i="6"/>
  <c r="CC57" i="6"/>
  <c r="BX57" i="6"/>
  <c r="BT57" i="6"/>
  <c r="BP57" i="6"/>
  <c r="BL57" i="6"/>
  <c r="BH57" i="6"/>
  <c r="DI57" i="6"/>
  <c r="DB57" i="6"/>
  <c r="CV57" i="6"/>
  <c r="CQ57" i="6"/>
  <c r="CL57" i="6"/>
  <c r="CF57" i="6"/>
  <c r="BZ57" i="6"/>
  <c r="BU57" i="6"/>
  <c r="BO57" i="6"/>
  <c r="BJ57" i="6"/>
  <c r="CZ57" i="6"/>
  <c r="CU57" i="6"/>
  <c r="CP57" i="6"/>
  <c r="CJ57" i="6"/>
  <c r="CE57" i="6"/>
  <c r="BY57" i="6"/>
  <c r="BS57" i="6"/>
  <c r="BN57" i="6"/>
  <c r="BI57" i="6"/>
  <c r="DC57" i="6"/>
  <c r="CX57" i="6"/>
  <c r="CR57" i="6"/>
  <c r="CM57" i="6"/>
  <c r="CH57" i="6"/>
  <c r="CA57" i="6"/>
  <c r="BV57" i="6"/>
  <c r="BQ57" i="6"/>
  <c r="BK57" i="6"/>
  <c r="DD57" i="6"/>
  <c r="CI57" i="6"/>
  <c r="BM57" i="6"/>
  <c r="DH57" i="6"/>
  <c r="CY57" i="6"/>
  <c r="CD57" i="6"/>
  <c r="BW57" i="6"/>
  <c r="CN57" i="6"/>
  <c r="BR57" i="6"/>
  <c r="CT57" i="6"/>
  <c r="DJ189" i="6"/>
  <c r="DF189" i="6"/>
  <c r="DI189" i="6"/>
  <c r="DK189" i="6"/>
  <c r="DG189" i="6"/>
  <c r="DH189" i="6"/>
  <c r="DD189" i="6"/>
  <c r="CZ189" i="6"/>
  <c r="CV189" i="6"/>
  <c r="CR189" i="6"/>
  <c r="CN189" i="6"/>
  <c r="CJ189" i="6"/>
  <c r="CF189" i="6"/>
  <c r="CB189" i="6"/>
  <c r="BX189" i="6"/>
  <c r="BT189" i="6"/>
  <c r="BP189" i="6"/>
  <c r="BL189" i="6"/>
  <c r="BH189" i="6"/>
  <c r="BD189" i="6"/>
  <c r="AZ189" i="6"/>
  <c r="AV189" i="6"/>
  <c r="DC189" i="6"/>
  <c r="CX189" i="6"/>
  <c r="CS189" i="6"/>
  <c r="CM189" i="6"/>
  <c r="CH189" i="6"/>
  <c r="CC189" i="6"/>
  <c r="BW189" i="6"/>
  <c r="BR189" i="6"/>
  <c r="BM189" i="6"/>
  <c r="BG189" i="6"/>
  <c r="BB189" i="6"/>
  <c r="AW189" i="6"/>
  <c r="DA189" i="6"/>
  <c r="CK189" i="6"/>
  <c r="BO189" i="6"/>
  <c r="DB189" i="6"/>
  <c r="CW189" i="6"/>
  <c r="CQ189" i="6"/>
  <c r="CL189" i="6"/>
  <c r="CG189" i="6"/>
  <c r="CA189" i="6"/>
  <c r="BV189" i="6"/>
  <c r="BQ189" i="6"/>
  <c r="BK189" i="6"/>
  <c r="BF189" i="6"/>
  <c r="BA189" i="6"/>
  <c r="AU189" i="6"/>
  <c r="CU189" i="6"/>
  <c r="BZ189" i="6"/>
  <c r="BE189" i="6"/>
  <c r="DE189" i="6"/>
  <c r="CY189" i="6"/>
  <c r="CT189" i="6"/>
  <c r="CO189" i="6"/>
  <c r="CI189" i="6"/>
  <c r="CD189" i="6"/>
  <c r="BY189" i="6"/>
  <c r="BS189" i="6"/>
  <c r="BN189" i="6"/>
  <c r="BI189" i="6"/>
  <c r="BC189" i="6"/>
  <c r="AX189" i="6"/>
  <c r="CP189" i="6"/>
  <c r="CE189" i="6"/>
  <c r="BU189" i="6"/>
  <c r="BJ189" i="6"/>
  <c r="AY189" i="6"/>
  <c r="H34" i="1"/>
  <c r="AV177" i="6"/>
  <c r="AW177" i="6"/>
  <c r="BC177" i="6"/>
  <c r="BG177" i="6"/>
  <c r="BK177" i="6"/>
  <c r="BO177" i="6"/>
  <c r="BS177" i="6"/>
  <c r="BW177" i="6"/>
  <c r="CA177" i="6"/>
  <c r="CE177" i="6"/>
  <c r="CI177" i="6"/>
  <c r="CM177" i="6"/>
  <c r="CQ177" i="6"/>
  <c r="CU177" i="6"/>
  <c r="CY177" i="6"/>
  <c r="DC177" i="6"/>
  <c r="DG177" i="6"/>
  <c r="BB177" i="6"/>
  <c r="BF177" i="6"/>
  <c r="BJ177" i="6"/>
  <c r="BN177" i="6"/>
  <c r="BR177" i="6"/>
  <c r="BV177" i="6"/>
  <c r="BZ177" i="6"/>
  <c r="CD177" i="6"/>
  <c r="CH177" i="6"/>
  <c r="CL177" i="6"/>
  <c r="CP177" i="6"/>
  <c r="CT177" i="6"/>
  <c r="CX177" i="6"/>
  <c r="DB177" i="6"/>
  <c r="DF177" i="6"/>
  <c r="DJ177" i="6"/>
  <c r="AY177" i="6"/>
  <c r="BA177" i="6"/>
  <c r="BE177" i="6"/>
  <c r="BI177" i="6"/>
  <c r="BM177" i="6"/>
  <c r="BQ177" i="6"/>
  <c r="BU177" i="6"/>
  <c r="BY177" i="6"/>
  <c r="CC177" i="6"/>
  <c r="CG177" i="6"/>
  <c r="CK177" i="6"/>
  <c r="CO177" i="6"/>
  <c r="CR177" i="6"/>
  <c r="CV177" i="6"/>
  <c r="CZ177" i="6"/>
  <c r="DD177" i="6"/>
  <c r="DH177" i="6"/>
  <c r="AX177" i="6"/>
  <c r="AZ177" i="6"/>
  <c r="BH177" i="6"/>
  <c r="BP177" i="6"/>
  <c r="BX177" i="6"/>
  <c r="CF177" i="6"/>
  <c r="CN177" i="6"/>
  <c r="CS177" i="6"/>
  <c r="CW177" i="6"/>
  <c r="DA177" i="6"/>
  <c r="DE177" i="6"/>
  <c r="DI177" i="6"/>
  <c r="BL177" i="6"/>
  <c r="CB177" i="6"/>
  <c r="BD177" i="6"/>
  <c r="CJ177" i="6"/>
  <c r="BT177" i="6"/>
  <c r="DK177" i="6"/>
  <c r="AU177" i="6"/>
  <c r="AX171" i="6"/>
  <c r="BB171" i="6"/>
  <c r="BF171" i="6"/>
  <c r="BJ171" i="6"/>
  <c r="BN171" i="6"/>
  <c r="BR171" i="6"/>
  <c r="BV171" i="6"/>
  <c r="BZ171" i="6"/>
  <c r="CD171" i="6"/>
  <c r="CH171" i="6"/>
  <c r="CL171" i="6"/>
  <c r="CP171" i="6"/>
  <c r="CT171" i="6"/>
  <c r="CX171" i="6"/>
  <c r="DB171" i="6"/>
  <c r="DF171" i="6"/>
  <c r="DJ171" i="6"/>
  <c r="AZ171" i="6"/>
  <c r="BE171" i="6"/>
  <c r="BH171" i="6"/>
  <c r="BM171" i="6"/>
  <c r="BP171" i="6"/>
  <c r="BU171" i="6"/>
  <c r="BX171" i="6"/>
  <c r="CC171" i="6"/>
  <c r="CF171" i="6"/>
  <c r="CK171" i="6"/>
  <c r="CN171" i="6"/>
  <c r="CS171" i="6"/>
  <c r="CV171" i="6"/>
  <c r="DA171" i="6"/>
  <c r="DD171" i="6"/>
  <c r="DI171" i="6"/>
  <c r="AY171" i="6"/>
  <c r="BG171" i="6"/>
  <c r="BO171" i="6"/>
  <c r="BW171" i="6"/>
  <c r="CE171" i="6"/>
  <c r="CM171" i="6"/>
  <c r="CU171" i="6"/>
  <c r="DC171" i="6"/>
  <c r="BD171" i="6"/>
  <c r="BI171" i="6"/>
  <c r="BK171" i="6"/>
  <c r="BT171" i="6"/>
  <c r="BY171" i="6"/>
  <c r="CA171" i="6"/>
  <c r="CJ171" i="6"/>
  <c r="CO171" i="6"/>
  <c r="CQ171" i="6"/>
  <c r="CZ171" i="6"/>
  <c r="DE171" i="6"/>
  <c r="DG171" i="6"/>
  <c r="BL171" i="6"/>
  <c r="CR171" i="6"/>
  <c r="AW171" i="6"/>
  <c r="BA171" i="6"/>
  <c r="BC171" i="6"/>
  <c r="CG171" i="6"/>
  <c r="CI171" i="6"/>
  <c r="DK171" i="6"/>
  <c r="BQ171" i="6"/>
  <c r="BS171" i="6"/>
  <c r="DH171" i="6"/>
  <c r="AV171" i="6"/>
  <c r="CW171" i="6"/>
  <c r="CY171" i="6"/>
  <c r="CB171" i="6"/>
  <c r="AU171" i="6"/>
  <c r="AU56" i="6"/>
  <c r="L36" i="11"/>
  <c r="Q22" i="9" s="1"/>
  <c r="O32" i="1" s="1"/>
  <c r="AW51" i="6"/>
  <c r="AY51" i="6"/>
  <c r="BC51" i="6"/>
  <c r="AU51" i="6"/>
  <c r="AV51" i="6"/>
  <c r="BA51" i="6"/>
  <c r="BD51" i="6"/>
  <c r="AX51" i="6"/>
  <c r="AZ51" i="6"/>
  <c r="BE51" i="6"/>
  <c r="BZ51" i="6"/>
  <c r="BB51" i="6"/>
  <c r="DH51" i="6"/>
  <c r="DK51" i="6"/>
  <c r="DG51" i="6"/>
  <c r="DC51" i="6"/>
  <c r="CY51" i="6"/>
  <c r="DJ51" i="6"/>
  <c r="DI51" i="6"/>
  <c r="DD51" i="6"/>
  <c r="DF51" i="6"/>
  <c r="DB51" i="6"/>
  <c r="CW51" i="6"/>
  <c r="CS51" i="6"/>
  <c r="CO51" i="6"/>
  <c r="CK51" i="6"/>
  <c r="CG51" i="6"/>
  <c r="CC51" i="6"/>
  <c r="BX51" i="6"/>
  <c r="BT51" i="6"/>
  <c r="BP51" i="6"/>
  <c r="BL51" i="6"/>
  <c r="BH51" i="6"/>
  <c r="DE51" i="6"/>
  <c r="CZ51" i="6"/>
  <c r="CU51" i="6"/>
  <c r="CQ51" i="6"/>
  <c r="CM51" i="6"/>
  <c r="CI51" i="6"/>
  <c r="CE51" i="6"/>
  <c r="CA51" i="6"/>
  <c r="BV51" i="6"/>
  <c r="BR51" i="6"/>
  <c r="BN51" i="6"/>
  <c r="BJ51" i="6"/>
  <c r="BF51" i="6"/>
  <c r="CV51" i="6"/>
  <c r="CN51" i="6"/>
  <c r="CF51" i="6"/>
  <c r="BW51" i="6"/>
  <c r="BO51" i="6"/>
  <c r="BG51" i="6"/>
  <c r="DA51" i="6"/>
  <c r="BS51" i="6"/>
  <c r="CT51" i="6"/>
  <c r="CL51" i="6"/>
  <c r="CD51" i="6"/>
  <c r="BU51" i="6"/>
  <c r="BM51" i="6"/>
  <c r="CJ51" i="6"/>
  <c r="BK51" i="6"/>
  <c r="CX51" i="6"/>
  <c r="CP51" i="6"/>
  <c r="CH51" i="6"/>
  <c r="BY51" i="6"/>
  <c r="BQ51" i="6"/>
  <c r="BI51" i="6"/>
  <c r="CR51" i="6"/>
  <c r="CB51" i="6"/>
  <c r="DJ73" i="6"/>
  <c r="DF73" i="6"/>
  <c r="DH73" i="6"/>
  <c r="DG73" i="6"/>
  <c r="DE73" i="6"/>
  <c r="DA73" i="6"/>
  <c r="CW73" i="6"/>
  <c r="CS73" i="6"/>
  <c r="CO73" i="6"/>
  <c r="CK73" i="6"/>
  <c r="CG73" i="6"/>
  <c r="CC73" i="6"/>
  <c r="BY73" i="6"/>
  <c r="BU73" i="6"/>
  <c r="BQ73" i="6"/>
  <c r="BM73" i="6"/>
  <c r="BI73" i="6"/>
  <c r="BE73" i="6"/>
  <c r="BA73" i="6"/>
  <c r="AW73" i="6"/>
  <c r="DK73" i="6"/>
  <c r="DI73" i="6"/>
  <c r="DB73" i="6"/>
  <c r="CV73" i="6"/>
  <c r="CQ73" i="6"/>
  <c r="CL73" i="6"/>
  <c r="CF73" i="6"/>
  <c r="CA73" i="6"/>
  <c r="BV73" i="6"/>
  <c r="BP73" i="6"/>
  <c r="BK73" i="6"/>
  <c r="BF73" i="6"/>
  <c r="AZ73" i="6"/>
  <c r="AU73" i="6"/>
  <c r="CZ73" i="6"/>
  <c r="CU73" i="6"/>
  <c r="CP73" i="6"/>
  <c r="CJ73" i="6"/>
  <c r="CE73" i="6"/>
  <c r="BZ73" i="6"/>
  <c r="BT73" i="6"/>
  <c r="BO73" i="6"/>
  <c r="BJ73" i="6"/>
  <c r="BD73" i="6"/>
  <c r="AY73" i="6"/>
  <c r="DC73" i="6"/>
  <c r="CX73" i="6"/>
  <c r="CR73" i="6"/>
  <c r="CM73" i="6"/>
  <c r="CH73" i="6"/>
  <c r="CB73" i="6"/>
  <c r="BW73" i="6"/>
  <c r="BR73" i="6"/>
  <c r="BL73" i="6"/>
  <c r="BG73" i="6"/>
  <c r="BB73" i="6"/>
  <c r="AV73" i="6"/>
  <c r="CY73" i="6"/>
  <c r="CD73" i="6"/>
  <c r="BH73" i="6"/>
  <c r="CN73" i="6"/>
  <c r="CT73" i="6"/>
  <c r="BX73" i="6"/>
  <c r="BC73" i="6"/>
  <c r="AX73" i="6"/>
  <c r="DD73" i="6"/>
  <c r="CI73" i="6"/>
  <c r="BN73" i="6"/>
  <c r="BS73" i="6"/>
  <c r="AW176" i="6" l="1"/>
  <c r="AX96" i="6" s="1"/>
  <c r="AX175" i="6"/>
  <c r="AY95" i="6" s="1"/>
  <c r="AY175" i="6" s="1"/>
  <c r="AZ95" i="6" s="1"/>
  <c r="AU8" i="6"/>
  <c r="AU88" i="6"/>
  <c r="AU87" i="6"/>
  <c r="AU7" i="6"/>
  <c r="AU86" i="6"/>
  <c r="AU6" i="6"/>
  <c r="AU12" i="6"/>
  <c r="AU92" i="6"/>
  <c r="Q27" i="9"/>
  <c r="O36" i="1"/>
  <c r="AX176" i="6" l="1"/>
  <c r="AY96" i="6" s="1"/>
  <c r="AZ175" i="6"/>
  <c r="BA95" i="6" s="1"/>
  <c r="BA175" i="6" s="1"/>
  <c r="BB95" i="6" s="1"/>
  <c r="AV168" i="6"/>
  <c r="AW88" i="6" s="1"/>
  <c r="AU168" i="6"/>
  <c r="AR8" i="6"/>
  <c r="P8" i="6" s="1"/>
  <c r="AU48" i="6"/>
  <c r="AV48" i="6"/>
  <c r="AU47" i="6"/>
  <c r="AU167" i="6"/>
  <c r="AV167" i="6"/>
  <c r="AW87" i="6" s="1"/>
  <c r="AW167" i="6" s="1"/>
  <c r="AX87" i="6" s="1"/>
  <c r="AU46" i="6"/>
  <c r="AV46" i="6"/>
  <c r="AV166" i="6"/>
  <c r="AW86" i="6" s="1"/>
  <c r="AU166" i="6"/>
  <c r="AU52" i="6"/>
  <c r="AV52" i="6"/>
  <c r="AU172" i="6"/>
  <c r="AV172" i="6"/>
  <c r="AW92" i="6" s="1"/>
  <c r="AW12" i="6" s="1"/>
  <c r="AY176" i="6" l="1"/>
  <c r="AZ96" i="6" s="1"/>
  <c r="AZ176" i="6" s="1"/>
  <c r="BA96" i="6" s="1"/>
  <c r="BB175" i="6"/>
  <c r="BC95" i="6" s="1"/>
  <c r="BC175" i="6" s="1"/>
  <c r="BD95" i="6" s="1"/>
  <c r="Q8" i="3"/>
  <c r="R8" i="6"/>
  <c r="S8" i="3" s="1"/>
  <c r="AW28" i="2" s="1"/>
  <c r="AN8" i="6"/>
  <c r="AO8" i="6" s="1"/>
  <c r="N8" i="6" s="1"/>
  <c r="U8" i="3" s="1"/>
  <c r="BB28" i="2" s="1"/>
  <c r="AW8" i="6"/>
  <c r="AW168" i="6"/>
  <c r="AX88" i="6" s="1"/>
  <c r="AX167" i="6"/>
  <c r="AY87" i="6" s="1"/>
  <c r="AL6" i="6"/>
  <c r="AM6" i="6" s="1"/>
  <c r="AW166" i="6"/>
  <c r="AX86" i="6" s="1"/>
  <c r="AW6" i="6"/>
  <c r="AR6" i="6" s="1"/>
  <c r="P6" i="6" s="1"/>
  <c r="AW172" i="6"/>
  <c r="AX92" i="6" s="1"/>
  <c r="AW52" i="6"/>
  <c r="BA176" i="6" l="1"/>
  <c r="BB96" i="6" s="1"/>
  <c r="BD175" i="6"/>
  <c r="BE95" i="6" s="1"/>
  <c r="AW48" i="6"/>
  <c r="AX8" i="6"/>
  <c r="AX168" i="6"/>
  <c r="AY88" i="6" s="1"/>
  <c r="O8" i="3"/>
  <c r="AJ28" i="2" s="1"/>
  <c r="AQ28" i="2"/>
  <c r="AY167" i="6"/>
  <c r="AZ87" i="6" s="1"/>
  <c r="AZ167" i="6" s="1"/>
  <c r="BA87" i="6" s="1"/>
  <c r="Q6" i="3"/>
  <c r="O6" i="3" s="1"/>
  <c r="R6" i="6"/>
  <c r="S6" i="3" s="1"/>
  <c r="AN6" i="6"/>
  <c r="AO6" i="6" s="1"/>
  <c r="N6" i="6" s="1"/>
  <c r="U6" i="3" s="1"/>
  <c r="AW46" i="6"/>
  <c r="AX6" i="6"/>
  <c r="AX166" i="6"/>
  <c r="AY86" i="6" s="1"/>
  <c r="AY166" i="6" s="1"/>
  <c r="AZ86" i="6" s="1"/>
  <c r="AZ6" i="6" s="1"/>
  <c r="AX12" i="6"/>
  <c r="AX172" i="6"/>
  <c r="AY92" i="6" s="1"/>
  <c r="BB176" i="6" l="1"/>
  <c r="BC96" i="6" s="1"/>
  <c r="BE175" i="6"/>
  <c r="BF95" i="6" s="1"/>
  <c r="AY8" i="6"/>
  <c r="AY48" i="6" s="1"/>
  <c r="AY168" i="6"/>
  <c r="AZ88" i="6" s="1"/>
  <c r="AZ168" i="6" s="1"/>
  <c r="BA88" i="6" s="1"/>
  <c r="BA8" i="6" s="1"/>
  <c r="AX48" i="6"/>
  <c r="BA167" i="6"/>
  <c r="BB87" i="6" s="1"/>
  <c r="AY6" i="6"/>
  <c r="AZ166" i="6"/>
  <c r="BA86" i="6" s="1"/>
  <c r="AX46" i="6"/>
  <c r="AY12" i="6"/>
  <c r="AR12" i="6" s="1"/>
  <c r="P12" i="6" s="1"/>
  <c r="AY172" i="6"/>
  <c r="AZ92" i="6" s="1"/>
  <c r="AX52" i="6"/>
  <c r="AL12" i="6" s="1"/>
  <c r="BC176" i="6" l="1"/>
  <c r="BD96" i="6" s="1"/>
  <c r="BF175" i="6"/>
  <c r="BG95" i="6" s="1"/>
  <c r="AZ8" i="6"/>
  <c r="BA48" i="6" s="1"/>
  <c r="BA168" i="6"/>
  <c r="BB88" i="6" s="1"/>
  <c r="BB168" i="6" s="1"/>
  <c r="BC88" i="6" s="1"/>
  <c r="BC8" i="6" s="1"/>
  <c r="BB167" i="6"/>
  <c r="BC87" i="6" s="1"/>
  <c r="AY46" i="6"/>
  <c r="AZ46" i="6"/>
  <c r="BA6" i="6"/>
  <c r="BA46" i="6" s="1"/>
  <c r="BA166" i="6"/>
  <c r="BB86" i="6" s="1"/>
  <c r="AY52" i="6"/>
  <c r="AN12" i="6"/>
  <c r="AO12" i="6" s="1"/>
  <c r="N12" i="6" s="1"/>
  <c r="U12" i="3" s="1"/>
  <c r="AM12" i="6"/>
  <c r="AZ172" i="6"/>
  <c r="BA92" i="6" s="1"/>
  <c r="BA12" i="6" s="1"/>
  <c r="AZ12" i="6"/>
  <c r="Q12" i="3"/>
  <c r="R12" i="6"/>
  <c r="S12" i="3" s="1"/>
  <c r="BD176" i="6" l="1"/>
  <c r="BE96" i="6" s="1"/>
  <c r="BG175" i="6"/>
  <c r="BH95" i="6" s="1"/>
  <c r="BB8" i="6"/>
  <c r="BC168" i="6"/>
  <c r="BD88" i="6" s="1"/>
  <c r="BD168" i="6" s="1"/>
  <c r="BE88" i="6" s="1"/>
  <c r="BE8" i="6" s="1"/>
  <c r="BB48" i="6"/>
  <c r="AZ48" i="6"/>
  <c r="BC167" i="6"/>
  <c r="BD87" i="6" s="1"/>
  <c r="BB6" i="6"/>
  <c r="BB166" i="6"/>
  <c r="BC86" i="6" s="1"/>
  <c r="BA172" i="6"/>
  <c r="BB92" i="6" s="1"/>
  <c r="BB12" i="6" s="1"/>
  <c r="BB52" i="6" s="1"/>
  <c r="AZ52" i="6"/>
  <c r="BA52" i="6"/>
  <c r="O12" i="3"/>
  <c r="BE176" i="6" l="1"/>
  <c r="BF96" i="6" s="1"/>
  <c r="BH175" i="6"/>
  <c r="BI95" i="6" s="1"/>
  <c r="BE168" i="6"/>
  <c r="BF88" i="6" s="1"/>
  <c r="BF8" i="6" s="1"/>
  <c r="BD8" i="6"/>
  <c r="BE48" i="6" s="1"/>
  <c r="BF168" i="6"/>
  <c r="BG88" i="6" s="1"/>
  <c r="BC48" i="6"/>
  <c r="BD167" i="6"/>
  <c r="BE87" i="6" s="1"/>
  <c r="BC6" i="6"/>
  <c r="BC166" i="6"/>
  <c r="BD86" i="6" s="1"/>
  <c r="BD6" i="6" s="1"/>
  <c r="BB46" i="6"/>
  <c r="BB172" i="6"/>
  <c r="BC92" i="6" s="1"/>
  <c r="BC12" i="6" s="1"/>
  <c r="BF176" i="6" l="1"/>
  <c r="BG96" i="6" s="1"/>
  <c r="BI175" i="6"/>
  <c r="BJ95" i="6" s="1"/>
  <c r="BF48" i="6"/>
  <c r="BG8" i="6"/>
  <c r="BG48" i="6" s="1"/>
  <c r="BG168" i="6"/>
  <c r="BH88" i="6" s="1"/>
  <c r="BD48" i="6"/>
  <c r="BE167" i="6"/>
  <c r="BF87" i="6" s="1"/>
  <c r="BD166" i="6"/>
  <c r="BE86" i="6" s="1"/>
  <c r="BE6" i="6" s="1"/>
  <c r="BE46" i="6" s="1"/>
  <c r="BD46" i="6"/>
  <c r="BC46" i="6"/>
  <c r="BC172" i="6"/>
  <c r="BD92" i="6" s="1"/>
  <c r="BD12" i="6" s="1"/>
  <c r="BD52" i="6" s="1"/>
  <c r="BC52" i="6"/>
  <c r="BG176" i="6" l="1"/>
  <c r="BH96" i="6" s="1"/>
  <c r="BJ175" i="6"/>
  <c r="BK95" i="6" s="1"/>
  <c r="BH8" i="6"/>
  <c r="BH48" i="6" s="1"/>
  <c r="BH168" i="6"/>
  <c r="BI88" i="6" s="1"/>
  <c r="BF167" i="6"/>
  <c r="BG87" i="6" s="1"/>
  <c r="BE166" i="6"/>
  <c r="BF86" i="6" s="1"/>
  <c r="BF166" i="6" s="1"/>
  <c r="BG86" i="6" s="1"/>
  <c r="BG6" i="6" s="1"/>
  <c r="BD172" i="6"/>
  <c r="BE92" i="6" s="1"/>
  <c r="BE12" i="6" s="1"/>
  <c r="BH176" i="6" l="1"/>
  <c r="BI96" i="6" s="1"/>
  <c r="BK175" i="6"/>
  <c r="BL95" i="6" s="1"/>
  <c r="BI8" i="6"/>
  <c r="BI48" i="6" s="1"/>
  <c r="BI168" i="6"/>
  <c r="BJ88" i="6" s="1"/>
  <c r="BG167" i="6"/>
  <c r="BH87" i="6" s="1"/>
  <c r="BG166" i="6"/>
  <c r="BH86" i="6" s="1"/>
  <c r="BH166" i="6" s="1"/>
  <c r="BI86" i="6" s="1"/>
  <c r="BF6" i="6"/>
  <c r="BG46" i="6" s="1"/>
  <c r="BE172" i="6"/>
  <c r="BF92" i="6" s="1"/>
  <c r="BF12" i="6" s="1"/>
  <c r="BF52" i="6" s="1"/>
  <c r="BE52" i="6"/>
  <c r="BI176" i="6" l="1"/>
  <c r="BJ96" i="6" s="1"/>
  <c r="BL175" i="6"/>
  <c r="BM95" i="6" s="1"/>
  <c r="BJ8" i="6"/>
  <c r="BJ48" i="6" s="1"/>
  <c r="BJ168" i="6"/>
  <c r="BK88" i="6" s="1"/>
  <c r="BH167" i="6"/>
  <c r="BI87" i="6" s="1"/>
  <c r="BF46" i="6"/>
  <c r="BH6" i="6"/>
  <c r="BH46" i="6" s="1"/>
  <c r="BI6" i="6"/>
  <c r="BI166" i="6"/>
  <c r="BJ86" i="6" s="1"/>
  <c r="BF172" i="6"/>
  <c r="BG92" i="6" s="1"/>
  <c r="BG12" i="6" s="1"/>
  <c r="BJ176" i="6" l="1"/>
  <c r="BK96" i="6" s="1"/>
  <c r="BM175" i="6"/>
  <c r="BN95" i="6" s="1"/>
  <c r="BK8" i="6"/>
  <c r="BK48" i="6" s="1"/>
  <c r="BK168" i="6"/>
  <c r="BL88" i="6" s="1"/>
  <c r="BI167" i="6"/>
  <c r="BJ87" i="6" s="1"/>
  <c r="BI46" i="6"/>
  <c r="BJ6" i="6"/>
  <c r="BJ46" i="6" s="1"/>
  <c r="BJ166" i="6"/>
  <c r="BK86" i="6" s="1"/>
  <c r="BG172" i="6"/>
  <c r="BH92" i="6" s="1"/>
  <c r="BH12" i="6" s="1"/>
  <c r="BH52" i="6" s="1"/>
  <c r="BG52" i="6"/>
  <c r="BK176" i="6" l="1"/>
  <c r="BL96" i="6" s="1"/>
  <c r="BN175" i="6"/>
  <c r="BO95" i="6" s="1"/>
  <c r="BL8" i="6"/>
  <c r="BL48" i="6" s="1"/>
  <c r="BL168" i="6"/>
  <c r="BM88" i="6" s="1"/>
  <c r="BJ167" i="6"/>
  <c r="BK87" i="6" s="1"/>
  <c r="BK6" i="6"/>
  <c r="BK46" i="6" s="1"/>
  <c r="BK166" i="6"/>
  <c r="BL86" i="6" s="1"/>
  <c r="BH172" i="6"/>
  <c r="BI92" i="6" s="1"/>
  <c r="BI12" i="6" s="1"/>
  <c r="BI52" i="6" s="1"/>
  <c r="BL176" i="6" l="1"/>
  <c r="BM96" i="6" s="1"/>
  <c r="BO175" i="6"/>
  <c r="BP95" i="6" s="1"/>
  <c r="BK167" i="6"/>
  <c r="BL87" i="6" s="1"/>
  <c r="BL167" i="6" s="1"/>
  <c r="BM87" i="6" s="1"/>
  <c r="BM8" i="6"/>
  <c r="BM48" i="6" s="1"/>
  <c r="BM168" i="6"/>
  <c r="BN88" i="6" s="1"/>
  <c r="BL6" i="6"/>
  <c r="BL46" i="6" s="1"/>
  <c r="BL166" i="6"/>
  <c r="BM86" i="6" s="1"/>
  <c r="BI172" i="6"/>
  <c r="BJ92" i="6" s="1"/>
  <c r="BJ12" i="6" s="1"/>
  <c r="BJ52" i="6" s="1"/>
  <c r="BM176" i="6" l="1"/>
  <c r="BN96" i="6" s="1"/>
  <c r="BP175" i="6"/>
  <c r="BQ95" i="6" s="1"/>
  <c r="BJ172" i="6"/>
  <c r="BK92" i="6" s="1"/>
  <c r="BK172" i="6" s="1"/>
  <c r="BL92" i="6" s="1"/>
  <c r="BM167" i="6"/>
  <c r="BN87" i="6" s="1"/>
  <c r="BN167" i="6" s="1"/>
  <c r="BO87" i="6" s="1"/>
  <c r="BN8" i="6"/>
  <c r="BN48" i="6" s="1"/>
  <c r="BN168" i="6"/>
  <c r="BO88" i="6" s="1"/>
  <c r="BM6" i="6"/>
  <c r="BM46" i="6" s="1"/>
  <c r="BM166" i="6"/>
  <c r="BN86" i="6" s="1"/>
  <c r="BK12" i="6" l="1"/>
  <c r="BK52" i="6" s="1"/>
  <c r="BN176" i="6"/>
  <c r="BO96" i="6" s="1"/>
  <c r="BQ175" i="6"/>
  <c r="BR95" i="6" s="1"/>
  <c r="BO8" i="6"/>
  <c r="BO48" i="6" s="1"/>
  <c r="BO168" i="6"/>
  <c r="BP88" i="6" s="1"/>
  <c r="BO167" i="6"/>
  <c r="BP87" i="6" s="1"/>
  <c r="BN6" i="6"/>
  <c r="BN46" i="6" s="1"/>
  <c r="BN166" i="6"/>
  <c r="BO86" i="6" s="1"/>
  <c r="BL12" i="6"/>
  <c r="BL52" i="6" s="1"/>
  <c r="BL172" i="6"/>
  <c r="BM92" i="6" s="1"/>
  <c r="BO176" i="6" l="1"/>
  <c r="BP96" i="6" s="1"/>
  <c r="BR175" i="6"/>
  <c r="BS95" i="6" s="1"/>
  <c r="BP8" i="6"/>
  <c r="BP48" i="6" s="1"/>
  <c r="BP168" i="6"/>
  <c r="BQ88" i="6" s="1"/>
  <c r="BP167" i="6"/>
  <c r="BQ87" i="6" s="1"/>
  <c r="BO6" i="6"/>
  <c r="BO46" i="6" s="1"/>
  <c r="BO166" i="6"/>
  <c r="BP86" i="6" s="1"/>
  <c r="BM12" i="6"/>
  <c r="BM52" i="6" s="1"/>
  <c r="BM172" i="6"/>
  <c r="BN92" i="6" s="1"/>
  <c r="BP176" i="6" l="1"/>
  <c r="BQ96" i="6" s="1"/>
  <c r="BS175" i="6"/>
  <c r="BT95" i="6" s="1"/>
  <c r="BQ8" i="6"/>
  <c r="BQ48" i="6" s="1"/>
  <c r="BQ168" i="6"/>
  <c r="BR88" i="6" s="1"/>
  <c r="BQ167" i="6"/>
  <c r="BR87" i="6" s="1"/>
  <c r="BP6" i="6"/>
  <c r="BP46" i="6" s="1"/>
  <c r="BP166" i="6"/>
  <c r="BQ86" i="6" s="1"/>
  <c r="BN12" i="6"/>
  <c r="BN52" i="6" s="1"/>
  <c r="BN172" i="6"/>
  <c r="BO92" i="6" s="1"/>
  <c r="BQ176" i="6" l="1"/>
  <c r="BR96" i="6" s="1"/>
  <c r="BT175" i="6"/>
  <c r="BU95" i="6" s="1"/>
  <c r="BR8" i="6"/>
  <c r="BR48" i="6" s="1"/>
  <c r="BR168" i="6"/>
  <c r="BS88" i="6" s="1"/>
  <c r="BR167" i="6"/>
  <c r="BS87" i="6" s="1"/>
  <c r="BQ6" i="6"/>
  <c r="BQ46" i="6" s="1"/>
  <c r="BQ166" i="6"/>
  <c r="BR86" i="6" s="1"/>
  <c r="BO12" i="6"/>
  <c r="BO52" i="6" s="1"/>
  <c r="BO172" i="6"/>
  <c r="BP92" i="6" s="1"/>
  <c r="BR176" i="6" l="1"/>
  <c r="BS96" i="6" s="1"/>
  <c r="BU175" i="6"/>
  <c r="BV95" i="6" s="1"/>
  <c r="BS8" i="6"/>
  <c r="BS48" i="6" s="1"/>
  <c r="BS168" i="6"/>
  <c r="BT88" i="6" s="1"/>
  <c r="BS167" i="6"/>
  <c r="BT87" i="6" s="1"/>
  <c r="BR6" i="6"/>
  <c r="BR46" i="6" s="1"/>
  <c r="BR166" i="6"/>
  <c r="BS86" i="6" s="1"/>
  <c r="BP12" i="6"/>
  <c r="BP52" i="6" s="1"/>
  <c r="BP172" i="6"/>
  <c r="BQ92" i="6" s="1"/>
  <c r="BS176" i="6" l="1"/>
  <c r="BT96" i="6" s="1"/>
  <c r="BV175" i="6"/>
  <c r="BW95" i="6" s="1"/>
  <c r="BT8" i="6"/>
  <c r="BT48" i="6" s="1"/>
  <c r="BT168" i="6"/>
  <c r="BU88" i="6" s="1"/>
  <c r="BT167" i="6"/>
  <c r="BU87" i="6" s="1"/>
  <c r="BS6" i="6"/>
  <c r="BS46" i="6" s="1"/>
  <c r="BS166" i="6"/>
  <c r="BT86" i="6" s="1"/>
  <c r="BQ12" i="6"/>
  <c r="BQ52" i="6" s="1"/>
  <c r="BQ172" i="6"/>
  <c r="BR92" i="6" s="1"/>
  <c r="BT176" i="6" l="1"/>
  <c r="BU96" i="6" s="1"/>
  <c r="BW175" i="6"/>
  <c r="BX95" i="6" s="1"/>
  <c r="BU8" i="6"/>
  <c r="BU48" i="6" s="1"/>
  <c r="BU168" i="6"/>
  <c r="BV88" i="6" s="1"/>
  <c r="BU167" i="6"/>
  <c r="BV87" i="6" s="1"/>
  <c r="BT6" i="6"/>
  <c r="BT46" i="6" s="1"/>
  <c r="BT166" i="6"/>
  <c r="BU86" i="6" s="1"/>
  <c r="BR12" i="6"/>
  <c r="BR52" i="6" s="1"/>
  <c r="BR172" i="6"/>
  <c r="BS92" i="6" s="1"/>
  <c r="BU176" i="6" l="1"/>
  <c r="BV96" i="6" s="1"/>
  <c r="BX175" i="6"/>
  <c r="BY95" i="6" s="1"/>
  <c r="BV8" i="6"/>
  <c r="BV48" i="6" s="1"/>
  <c r="BV168" i="6"/>
  <c r="BW88" i="6" s="1"/>
  <c r="BV167" i="6"/>
  <c r="BW87" i="6" s="1"/>
  <c r="BU6" i="6"/>
  <c r="BU46" i="6" s="1"/>
  <c r="BU166" i="6"/>
  <c r="BV86" i="6" s="1"/>
  <c r="BS12" i="6"/>
  <c r="BS52" i="6" s="1"/>
  <c r="BS172" i="6"/>
  <c r="BT92" i="6" s="1"/>
  <c r="BV176" i="6" l="1"/>
  <c r="BW96" i="6" s="1"/>
  <c r="BY175" i="6"/>
  <c r="BZ95" i="6" s="1"/>
  <c r="BW8" i="6"/>
  <c r="BW48" i="6" s="1"/>
  <c r="BW168" i="6"/>
  <c r="BX88" i="6" s="1"/>
  <c r="BW167" i="6"/>
  <c r="BX87" i="6" s="1"/>
  <c r="BV6" i="6"/>
  <c r="BV46" i="6" s="1"/>
  <c r="BV166" i="6"/>
  <c r="BW86" i="6" s="1"/>
  <c r="BT12" i="6"/>
  <c r="BT52" i="6" s="1"/>
  <c r="BT172" i="6"/>
  <c r="BU92" i="6" s="1"/>
  <c r="BW176" i="6" l="1"/>
  <c r="BX96" i="6" s="1"/>
  <c r="BZ175" i="6"/>
  <c r="CA95" i="6" s="1"/>
  <c r="BX8" i="6"/>
  <c r="BX48" i="6" s="1"/>
  <c r="BX168" i="6"/>
  <c r="BY88" i="6" s="1"/>
  <c r="BX167" i="6"/>
  <c r="BY87" i="6" s="1"/>
  <c r="BY167" i="6" s="1"/>
  <c r="BZ87" i="6" s="1"/>
  <c r="BW6" i="6"/>
  <c r="BW46" i="6" s="1"/>
  <c r="BW166" i="6"/>
  <c r="BX86" i="6" s="1"/>
  <c r="BU12" i="6"/>
  <c r="BU52" i="6" s="1"/>
  <c r="BU172" i="6"/>
  <c r="BV92" i="6" s="1"/>
  <c r="BX176" i="6" l="1"/>
  <c r="BY96" i="6" s="1"/>
  <c r="CA175" i="6"/>
  <c r="CB95" i="6" s="1"/>
  <c r="BY8" i="6"/>
  <c r="BY48" i="6" s="1"/>
  <c r="BY168" i="6"/>
  <c r="BZ88" i="6" s="1"/>
  <c r="BZ167" i="6"/>
  <c r="CA87" i="6" s="1"/>
  <c r="CA167" i="6" s="1"/>
  <c r="CB87" i="6" s="1"/>
  <c r="BX6" i="6"/>
  <c r="BX46" i="6" s="1"/>
  <c r="BX166" i="6"/>
  <c r="BY86" i="6" s="1"/>
  <c r="BV12" i="6"/>
  <c r="BV52" i="6" s="1"/>
  <c r="BV172" i="6"/>
  <c r="BW92" i="6" s="1"/>
  <c r="BY176" i="6" l="1"/>
  <c r="BZ96" i="6" s="1"/>
  <c r="CB175" i="6"/>
  <c r="CC95" i="6" s="1"/>
  <c r="BZ8" i="6"/>
  <c r="BZ48" i="6" s="1"/>
  <c r="BZ168" i="6"/>
  <c r="CA88" i="6" s="1"/>
  <c r="CB167" i="6"/>
  <c r="CC87" i="6" s="1"/>
  <c r="BY6" i="6"/>
  <c r="BY46" i="6" s="1"/>
  <c r="BY166" i="6"/>
  <c r="BZ86" i="6" s="1"/>
  <c r="BW12" i="6"/>
  <c r="BW52" i="6" s="1"/>
  <c r="BW172" i="6"/>
  <c r="BX92" i="6" s="1"/>
  <c r="BZ176" i="6" l="1"/>
  <c r="CA96" i="6" s="1"/>
  <c r="CC175" i="6"/>
  <c r="CD95" i="6" s="1"/>
  <c r="CA8" i="6"/>
  <c r="CA48" i="6" s="1"/>
  <c r="CA168" i="6"/>
  <c r="CB88" i="6" s="1"/>
  <c r="CC167" i="6"/>
  <c r="CD87" i="6" s="1"/>
  <c r="BZ6" i="6"/>
  <c r="BZ46" i="6" s="1"/>
  <c r="BZ166" i="6"/>
  <c r="CA86" i="6" s="1"/>
  <c r="BX12" i="6"/>
  <c r="BX52" i="6" s="1"/>
  <c r="BX172" i="6"/>
  <c r="BY92" i="6" s="1"/>
  <c r="CA176" i="6" l="1"/>
  <c r="CB96" i="6" s="1"/>
  <c r="CD175" i="6"/>
  <c r="CE95" i="6" s="1"/>
  <c r="CB8" i="6"/>
  <c r="CB48" i="6" s="1"/>
  <c r="CB168" i="6"/>
  <c r="CC88" i="6" s="1"/>
  <c r="CD167" i="6"/>
  <c r="CE87" i="6" s="1"/>
  <c r="CA6" i="6"/>
  <c r="CA46" i="6" s="1"/>
  <c r="CA166" i="6"/>
  <c r="CB86" i="6" s="1"/>
  <c r="BY12" i="6"/>
  <c r="BY52" i="6" s="1"/>
  <c r="BY172" i="6"/>
  <c r="BZ92" i="6" s="1"/>
  <c r="CB176" i="6" l="1"/>
  <c r="CC96" i="6" s="1"/>
  <c r="CE175" i="6"/>
  <c r="CF95" i="6" s="1"/>
  <c r="CC8" i="6"/>
  <c r="CC48" i="6" s="1"/>
  <c r="CC168" i="6"/>
  <c r="CD88" i="6" s="1"/>
  <c r="CE167" i="6"/>
  <c r="CF87" i="6" s="1"/>
  <c r="CB6" i="6"/>
  <c r="CB46" i="6" s="1"/>
  <c r="CB166" i="6"/>
  <c r="CC86" i="6" s="1"/>
  <c r="BZ12" i="6"/>
  <c r="BZ52" i="6" s="1"/>
  <c r="BZ172" i="6"/>
  <c r="CA92" i="6" s="1"/>
  <c r="CC176" i="6" l="1"/>
  <c r="CD96" i="6" s="1"/>
  <c r="CF175" i="6"/>
  <c r="CG95" i="6" s="1"/>
  <c r="CD8" i="6"/>
  <c r="CD48" i="6" s="1"/>
  <c r="CD168" i="6"/>
  <c r="CE88" i="6" s="1"/>
  <c r="CF167" i="6"/>
  <c r="CG87" i="6" s="1"/>
  <c r="CC6" i="6"/>
  <c r="CC46" i="6" s="1"/>
  <c r="CC166" i="6"/>
  <c r="CD86" i="6" s="1"/>
  <c r="CA12" i="6"/>
  <c r="CA52" i="6" s="1"/>
  <c r="CA172" i="6"/>
  <c r="CB92" i="6" s="1"/>
  <c r="CD176" i="6" l="1"/>
  <c r="CE96" i="6" s="1"/>
  <c r="CG175" i="6"/>
  <c r="CH95" i="6" s="1"/>
  <c r="CE8" i="6"/>
  <c r="CE48" i="6" s="1"/>
  <c r="CE168" i="6"/>
  <c r="CF88" i="6" s="1"/>
  <c r="CG167" i="6"/>
  <c r="CH87" i="6" s="1"/>
  <c r="CD6" i="6"/>
  <c r="CD46" i="6" s="1"/>
  <c r="CD166" i="6"/>
  <c r="CE86" i="6" s="1"/>
  <c r="CB12" i="6"/>
  <c r="CB52" i="6" s="1"/>
  <c r="CB172" i="6"/>
  <c r="CC92" i="6" s="1"/>
  <c r="CE176" i="6" l="1"/>
  <c r="CF96" i="6" s="1"/>
  <c r="CH175" i="6"/>
  <c r="CI95" i="6" s="1"/>
  <c r="CF8" i="6"/>
  <c r="CF48" i="6" s="1"/>
  <c r="CF168" i="6"/>
  <c r="CG88" i="6" s="1"/>
  <c r="CH167" i="6"/>
  <c r="CI87" i="6" s="1"/>
  <c r="CE6" i="6"/>
  <c r="CE46" i="6" s="1"/>
  <c r="CE166" i="6"/>
  <c r="CF86" i="6" s="1"/>
  <c r="CC12" i="6"/>
  <c r="CC52" i="6" s="1"/>
  <c r="CC172" i="6"/>
  <c r="CD92" i="6" s="1"/>
  <c r="CF176" i="6" l="1"/>
  <c r="CG96" i="6" s="1"/>
  <c r="CI175" i="6"/>
  <c r="CJ95" i="6" s="1"/>
  <c r="CG8" i="6"/>
  <c r="CG48" i="6" s="1"/>
  <c r="CG168" i="6"/>
  <c r="CH88" i="6" s="1"/>
  <c r="CI167" i="6"/>
  <c r="CJ87" i="6" s="1"/>
  <c r="CF6" i="6"/>
  <c r="CF46" i="6" s="1"/>
  <c r="CF166" i="6"/>
  <c r="CG86" i="6" s="1"/>
  <c r="CD12" i="6"/>
  <c r="CD52" i="6" s="1"/>
  <c r="CD172" i="6"/>
  <c r="CE92" i="6" s="1"/>
  <c r="CG176" i="6" l="1"/>
  <c r="CH96" i="6" s="1"/>
  <c r="CJ175" i="6"/>
  <c r="CK95" i="6" s="1"/>
  <c r="CH8" i="6"/>
  <c r="CH48" i="6" s="1"/>
  <c r="CH168" i="6"/>
  <c r="CI88" i="6" s="1"/>
  <c r="CJ167" i="6"/>
  <c r="CK87" i="6" s="1"/>
  <c r="CG6" i="6"/>
  <c r="CG46" i="6" s="1"/>
  <c r="CG166" i="6"/>
  <c r="CH86" i="6" s="1"/>
  <c r="CE12" i="6"/>
  <c r="CE52" i="6" s="1"/>
  <c r="CE172" i="6"/>
  <c r="CF92" i="6" s="1"/>
  <c r="CH176" i="6" l="1"/>
  <c r="CI96" i="6" s="1"/>
  <c r="CK175" i="6"/>
  <c r="CL95" i="6" s="1"/>
  <c r="CI8" i="6"/>
  <c r="CI48" i="6" s="1"/>
  <c r="CI168" i="6"/>
  <c r="CJ88" i="6" s="1"/>
  <c r="CK167" i="6"/>
  <c r="CL87" i="6" s="1"/>
  <c r="CH6" i="6"/>
  <c r="CH46" i="6" s="1"/>
  <c r="CH166" i="6"/>
  <c r="CI86" i="6" s="1"/>
  <c r="CF12" i="6"/>
  <c r="CF52" i="6" s="1"/>
  <c r="CF172" i="6"/>
  <c r="CG92" i="6" s="1"/>
  <c r="CI176" i="6" l="1"/>
  <c r="CJ96" i="6" s="1"/>
  <c r="CL175" i="6"/>
  <c r="CM95" i="6" s="1"/>
  <c r="CJ8" i="6"/>
  <c r="CJ48" i="6" s="1"/>
  <c r="CJ168" i="6"/>
  <c r="CK88" i="6" s="1"/>
  <c r="CL167" i="6"/>
  <c r="CM87" i="6" s="1"/>
  <c r="CI6" i="6"/>
  <c r="CI46" i="6" s="1"/>
  <c r="CI166" i="6"/>
  <c r="CJ86" i="6" s="1"/>
  <c r="CG12" i="6"/>
  <c r="CG52" i="6" s="1"/>
  <c r="CG172" i="6"/>
  <c r="CH92" i="6" s="1"/>
  <c r="CJ176" i="6" l="1"/>
  <c r="CK96" i="6" s="1"/>
  <c r="CM175" i="6"/>
  <c r="CN95" i="6" s="1"/>
  <c r="CK8" i="6"/>
  <c r="CK48" i="6" s="1"/>
  <c r="CK168" i="6"/>
  <c r="CL88" i="6" s="1"/>
  <c r="CM167" i="6"/>
  <c r="CN87" i="6" s="1"/>
  <c r="CJ6" i="6"/>
  <c r="CJ46" i="6" s="1"/>
  <c r="CJ166" i="6"/>
  <c r="CK86" i="6" s="1"/>
  <c r="CH12" i="6"/>
  <c r="CH52" i="6" s="1"/>
  <c r="CH172" i="6"/>
  <c r="CI92" i="6" s="1"/>
  <c r="CK176" i="6" l="1"/>
  <c r="CL96" i="6" s="1"/>
  <c r="CN175" i="6"/>
  <c r="CO95" i="6" s="1"/>
  <c r="CL8" i="6"/>
  <c r="CL48" i="6" s="1"/>
  <c r="CL168" i="6"/>
  <c r="CM88" i="6" s="1"/>
  <c r="CN167" i="6"/>
  <c r="CO87" i="6" s="1"/>
  <c r="CK6" i="6"/>
  <c r="CK46" i="6" s="1"/>
  <c r="CK166" i="6"/>
  <c r="CL86" i="6" s="1"/>
  <c r="CI12" i="6"/>
  <c r="CI52" i="6" s="1"/>
  <c r="CI172" i="6"/>
  <c r="CJ92" i="6" s="1"/>
  <c r="CL176" i="6" l="1"/>
  <c r="CM96" i="6" s="1"/>
  <c r="CO175" i="6"/>
  <c r="CP95" i="6" s="1"/>
  <c r="CM8" i="6"/>
  <c r="CM48" i="6" s="1"/>
  <c r="CM168" i="6"/>
  <c r="CN88" i="6" s="1"/>
  <c r="CO167" i="6"/>
  <c r="CP87" i="6" s="1"/>
  <c r="CL6" i="6"/>
  <c r="CL46" i="6" s="1"/>
  <c r="CL166" i="6"/>
  <c r="CM86" i="6" s="1"/>
  <c r="CJ12" i="6"/>
  <c r="CJ52" i="6" s="1"/>
  <c r="CJ172" i="6"/>
  <c r="CK92" i="6" s="1"/>
  <c r="CM176" i="6" l="1"/>
  <c r="CN96" i="6" s="1"/>
  <c r="CP175" i="6"/>
  <c r="CQ95" i="6" s="1"/>
  <c r="CN8" i="6"/>
  <c r="CN48" i="6" s="1"/>
  <c r="CN168" i="6"/>
  <c r="CO88" i="6" s="1"/>
  <c r="CP167" i="6"/>
  <c r="CQ87" i="6" s="1"/>
  <c r="CM6" i="6"/>
  <c r="CM46" i="6" s="1"/>
  <c r="CM166" i="6"/>
  <c r="CN86" i="6" s="1"/>
  <c r="CK12" i="6"/>
  <c r="CK52" i="6" s="1"/>
  <c r="CK172" i="6"/>
  <c r="CL92" i="6" s="1"/>
  <c r="CN176" i="6" l="1"/>
  <c r="CO96" i="6" s="1"/>
  <c r="CQ175" i="6"/>
  <c r="CR95" i="6" s="1"/>
  <c r="CO8" i="6"/>
  <c r="CO48" i="6" s="1"/>
  <c r="CO168" i="6"/>
  <c r="CP88" i="6" s="1"/>
  <c r="CQ167" i="6"/>
  <c r="CR87" i="6" s="1"/>
  <c r="CN6" i="6"/>
  <c r="CN46" i="6" s="1"/>
  <c r="CN166" i="6"/>
  <c r="CO86" i="6" s="1"/>
  <c r="CL12" i="6"/>
  <c r="CL52" i="6" s="1"/>
  <c r="CL172" i="6"/>
  <c r="CM92" i="6" s="1"/>
  <c r="CO176" i="6" l="1"/>
  <c r="CP96" i="6" s="1"/>
  <c r="CR175" i="6"/>
  <c r="CS95" i="6" s="1"/>
  <c r="CP8" i="6"/>
  <c r="CP48" i="6" s="1"/>
  <c r="CP168" i="6"/>
  <c r="CQ88" i="6" s="1"/>
  <c r="CR167" i="6"/>
  <c r="CS87" i="6" s="1"/>
  <c r="CO6" i="6"/>
  <c r="CO46" i="6" s="1"/>
  <c r="CO166" i="6"/>
  <c r="CP86" i="6" s="1"/>
  <c r="CM12" i="6"/>
  <c r="CM52" i="6" s="1"/>
  <c r="CM172" i="6"/>
  <c r="CN92" i="6" s="1"/>
  <c r="CP176" i="6" l="1"/>
  <c r="CQ96" i="6" s="1"/>
  <c r="CS175" i="6"/>
  <c r="CT95" i="6" s="1"/>
  <c r="CQ8" i="6"/>
  <c r="CQ48" i="6" s="1"/>
  <c r="CQ168" i="6"/>
  <c r="CR88" i="6" s="1"/>
  <c r="CS167" i="6"/>
  <c r="CT87" i="6" s="1"/>
  <c r="CP6" i="6"/>
  <c r="CP46" i="6" s="1"/>
  <c r="CP166" i="6"/>
  <c r="CQ86" i="6" s="1"/>
  <c r="CN12" i="6"/>
  <c r="CN52" i="6" s="1"/>
  <c r="CN172" i="6"/>
  <c r="CO92" i="6" s="1"/>
  <c r="CQ176" i="6" l="1"/>
  <c r="CR96" i="6" s="1"/>
  <c r="CT175" i="6"/>
  <c r="CU95" i="6" s="1"/>
  <c r="CR8" i="6"/>
  <c r="CR48" i="6" s="1"/>
  <c r="CR168" i="6"/>
  <c r="CS88" i="6" s="1"/>
  <c r="CT167" i="6"/>
  <c r="CU87" i="6" s="1"/>
  <c r="CQ6" i="6"/>
  <c r="CQ46" i="6" s="1"/>
  <c r="CQ166" i="6"/>
  <c r="CR86" i="6" s="1"/>
  <c r="CO12" i="6"/>
  <c r="CO52" i="6" s="1"/>
  <c r="CO172" i="6"/>
  <c r="CP92" i="6" s="1"/>
  <c r="CR176" i="6" l="1"/>
  <c r="CS96" i="6" s="1"/>
  <c r="CU175" i="6"/>
  <c r="CV95" i="6" s="1"/>
  <c r="CS8" i="6"/>
  <c r="CS48" i="6" s="1"/>
  <c r="CS168" i="6"/>
  <c r="CT88" i="6" s="1"/>
  <c r="CU167" i="6"/>
  <c r="CV87" i="6" s="1"/>
  <c r="CR6" i="6"/>
  <c r="CR46" i="6" s="1"/>
  <c r="CR166" i="6"/>
  <c r="CS86" i="6" s="1"/>
  <c r="CP12" i="6"/>
  <c r="CP52" i="6" s="1"/>
  <c r="CP172" i="6"/>
  <c r="CQ92" i="6" s="1"/>
  <c r="CS176" i="6" l="1"/>
  <c r="CT96" i="6" s="1"/>
  <c r="CV175" i="6"/>
  <c r="CW95" i="6" s="1"/>
  <c r="CT8" i="6"/>
  <c r="CT48" i="6" s="1"/>
  <c r="CT168" i="6"/>
  <c r="CU88" i="6" s="1"/>
  <c r="CV167" i="6"/>
  <c r="CW87" i="6" s="1"/>
  <c r="CS6" i="6"/>
  <c r="CS46" i="6" s="1"/>
  <c r="CS166" i="6"/>
  <c r="CT86" i="6" s="1"/>
  <c r="CQ12" i="6"/>
  <c r="CQ52" i="6" s="1"/>
  <c r="CQ172" i="6"/>
  <c r="CR92" i="6" s="1"/>
  <c r="CT176" i="6" l="1"/>
  <c r="CU96" i="6" s="1"/>
  <c r="CW175" i="6"/>
  <c r="CX95" i="6" s="1"/>
  <c r="CU8" i="6"/>
  <c r="CU48" i="6" s="1"/>
  <c r="CU168" i="6"/>
  <c r="CV88" i="6" s="1"/>
  <c r="CW167" i="6"/>
  <c r="CX87" i="6" s="1"/>
  <c r="CT6" i="6"/>
  <c r="CT46" i="6" s="1"/>
  <c r="CT166" i="6"/>
  <c r="CU86" i="6" s="1"/>
  <c r="CR12" i="6"/>
  <c r="CR52" i="6" s="1"/>
  <c r="CR172" i="6"/>
  <c r="CS92" i="6" s="1"/>
  <c r="CU176" i="6" l="1"/>
  <c r="CV96" i="6" s="1"/>
  <c r="CX175" i="6"/>
  <c r="CY95" i="6" s="1"/>
  <c r="CV8" i="6"/>
  <c r="CV48" i="6" s="1"/>
  <c r="CV168" i="6"/>
  <c r="CW88" i="6" s="1"/>
  <c r="CX167" i="6"/>
  <c r="CY87" i="6" s="1"/>
  <c r="CU6" i="6"/>
  <c r="CU46" i="6" s="1"/>
  <c r="CU166" i="6"/>
  <c r="CV86" i="6" s="1"/>
  <c r="CS12" i="6"/>
  <c r="CS52" i="6" s="1"/>
  <c r="CS172" i="6"/>
  <c r="CT92" i="6" s="1"/>
  <c r="CV176" i="6" l="1"/>
  <c r="CW96" i="6" s="1"/>
  <c r="CY175" i="6"/>
  <c r="CZ95" i="6" s="1"/>
  <c r="CW8" i="6"/>
  <c r="CW48" i="6" s="1"/>
  <c r="CW168" i="6"/>
  <c r="CX88" i="6" s="1"/>
  <c r="CY167" i="6"/>
  <c r="CZ87" i="6" s="1"/>
  <c r="CV6" i="6"/>
  <c r="CV46" i="6" s="1"/>
  <c r="CV166" i="6"/>
  <c r="CW86" i="6" s="1"/>
  <c r="CT12" i="6"/>
  <c r="CT52" i="6" s="1"/>
  <c r="CT172" i="6"/>
  <c r="CU92" i="6" s="1"/>
  <c r="CW176" i="6" l="1"/>
  <c r="CX96" i="6" s="1"/>
  <c r="CZ175" i="6"/>
  <c r="DA95" i="6" s="1"/>
  <c r="CX8" i="6"/>
  <c r="CX48" i="6" s="1"/>
  <c r="CX168" i="6"/>
  <c r="CY88" i="6" s="1"/>
  <c r="CZ167" i="6"/>
  <c r="DA87" i="6" s="1"/>
  <c r="CW6" i="6"/>
  <c r="CW46" i="6" s="1"/>
  <c r="CW166" i="6"/>
  <c r="CX86" i="6" s="1"/>
  <c r="CU12" i="6"/>
  <c r="CU52" i="6" s="1"/>
  <c r="CU172" i="6"/>
  <c r="CV92" i="6" s="1"/>
  <c r="CX176" i="6" l="1"/>
  <c r="CY96" i="6" s="1"/>
  <c r="DA175" i="6"/>
  <c r="DB95" i="6" s="1"/>
  <c r="CY8" i="6"/>
  <c r="CY48" i="6" s="1"/>
  <c r="CY168" i="6"/>
  <c r="CZ88" i="6" s="1"/>
  <c r="DA167" i="6"/>
  <c r="DB87" i="6" s="1"/>
  <c r="CX6" i="6"/>
  <c r="CX46" i="6" s="1"/>
  <c r="CX166" i="6"/>
  <c r="CY86" i="6" s="1"/>
  <c r="CV12" i="6"/>
  <c r="CV52" i="6" s="1"/>
  <c r="CV172" i="6"/>
  <c r="CW92" i="6" s="1"/>
  <c r="CY176" i="6" l="1"/>
  <c r="CZ96" i="6" s="1"/>
  <c r="DB175" i="6"/>
  <c r="DC95" i="6" s="1"/>
  <c r="CZ8" i="6"/>
  <c r="CZ48" i="6" s="1"/>
  <c r="CZ168" i="6"/>
  <c r="DA88" i="6" s="1"/>
  <c r="DB167" i="6"/>
  <c r="DC87" i="6" s="1"/>
  <c r="CY6" i="6"/>
  <c r="CY46" i="6" s="1"/>
  <c r="CY166" i="6"/>
  <c r="CZ86" i="6" s="1"/>
  <c r="CW12" i="6"/>
  <c r="CW52" i="6" s="1"/>
  <c r="CW172" i="6"/>
  <c r="CX92" i="6" s="1"/>
  <c r="CZ176" i="6" l="1"/>
  <c r="DA96" i="6" s="1"/>
  <c r="DC175" i="6"/>
  <c r="DD95" i="6" s="1"/>
  <c r="DA8" i="6"/>
  <c r="DA48" i="6" s="1"/>
  <c r="DA168" i="6"/>
  <c r="DB88" i="6" s="1"/>
  <c r="DC167" i="6"/>
  <c r="DD87" i="6" s="1"/>
  <c r="CZ6" i="6"/>
  <c r="CZ46" i="6" s="1"/>
  <c r="CZ166" i="6"/>
  <c r="DA86" i="6" s="1"/>
  <c r="CX12" i="6"/>
  <c r="CX52" i="6" s="1"/>
  <c r="CX172" i="6"/>
  <c r="CY92" i="6" s="1"/>
  <c r="DA176" i="6" l="1"/>
  <c r="DB96" i="6" s="1"/>
  <c r="DD175" i="6"/>
  <c r="DE95" i="6" s="1"/>
  <c r="DB8" i="6"/>
  <c r="DB48" i="6" s="1"/>
  <c r="DB168" i="6"/>
  <c r="DC88" i="6" s="1"/>
  <c r="DD167" i="6"/>
  <c r="DE87" i="6" s="1"/>
  <c r="DA6" i="6"/>
  <c r="DA46" i="6" s="1"/>
  <c r="DA166" i="6"/>
  <c r="DB86" i="6" s="1"/>
  <c r="CY12" i="6"/>
  <c r="CY52" i="6" s="1"/>
  <c r="CY172" i="6"/>
  <c r="CZ92" i="6" s="1"/>
  <c r="DB176" i="6" l="1"/>
  <c r="DC96" i="6" s="1"/>
  <c r="DE175" i="6"/>
  <c r="DF95" i="6" s="1"/>
  <c r="DC8" i="6"/>
  <c r="DC48" i="6" s="1"/>
  <c r="DC168" i="6"/>
  <c r="DD88" i="6" s="1"/>
  <c r="DE167" i="6"/>
  <c r="DF87" i="6" s="1"/>
  <c r="DB6" i="6"/>
  <c r="DB46" i="6" s="1"/>
  <c r="DB166" i="6"/>
  <c r="DC86" i="6" s="1"/>
  <c r="CZ12" i="6"/>
  <c r="CZ52" i="6" s="1"/>
  <c r="CZ172" i="6"/>
  <c r="DA92" i="6" s="1"/>
  <c r="DC176" i="6" l="1"/>
  <c r="DD96" i="6" s="1"/>
  <c r="DF175" i="6"/>
  <c r="DG95" i="6" s="1"/>
  <c r="DD8" i="6"/>
  <c r="DD48" i="6" s="1"/>
  <c r="DD168" i="6"/>
  <c r="DE88" i="6" s="1"/>
  <c r="DF167" i="6"/>
  <c r="DG87" i="6" s="1"/>
  <c r="DC6" i="6"/>
  <c r="DC46" i="6" s="1"/>
  <c r="DC166" i="6"/>
  <c r="DD86" i="6" s="1"/>
  <c r="DA12" i="6"/>
  <c r="DA52" i="6" s="1"/>
  <c r="DA172" i="6"/>
  <c r="DB92" i="6" s="1"/>
  <c r="DD176" i="6" l="1"/>
  <c r="DE96" i="6" s="1"/>
  <c r="DG175" i="6"/>
  <c r="DH95" i="6" s="1"/>
  <c r="DE8" i="6"/>
  <c r="DE48" i="6" s="1"/>
  <c r="DE168" i="6"/>
  <c r="DF88" i="6" s="1"/>
  <c r="DG167" i="6"/>
  <c r="DH87" i="6" s="1"/>
  <c r="DD6" i="6"/>
  <c r="DD46" i="6" s="1"/>
  <c r="DD166" i="6"/>
  <c r="DE86" i="6" s="1"/>
  <c r="DB12" i="6"/>
  <c r="DB52" i="6" s="1"/>
  <c r="DB172" i="6"/>
  <c r="DC92" i="6" s="1"/>
  <c r="DE176" i="6" l="1"/>
  <c r="DF96" i="6" s="1"/>
  <c r="DH175" i="6"/>
  <c r="DI95" i="6" s="1"/>
  <c r="DF8" i="6"/>
  <c r="DF48" i="6" s="1"/>
  <c r="DF168" i="6"/>
  <c r="DG88" i="6" s="1"/>
  <c r="DH167" i="6"/>
  <c r="DI87" i="6" s="1"/>
  <c r="DE6" i="6"/>
  <c r="DE46" i="6" s="1"/>
  <c r="DE166" i="6"/>
  <c r="DF86" i="6" s="1"/>
  <c r="DC12" i="6"/>
  <c r="DC52" i="6" s="1"/>
  <c r="DC172" i="6"/>
  <c r="DD92" i="6" s="1"/>
  <c r="DF176" i="6" l="1"/>
  <c r="DG96" i="6" s="1"/>
  <c r="DI175" i="6"/>
  <c r="DJ95" i="6" s="1"/>
  <c r="DG8" i="6"/>
  <c r="DG48" i="6" s="1"/>
  <c r="DG168" i="6"/>
  <c r="DH88" i="6" s="1"/>
  <c r="DI167" i="6"/>
  <c r="DJ87" i="6" s="1"/>
  <c r="DF6" i="6"/>
  <c r="DF46" i="6" s="1"/>
  <c r="DF166" i="6"/>
  <c r="DG86" i="6" s="1"/>
  <c r="DD12" i="6"/>
  <c r="DD52" i="6" s="1"/>
  <c r="DD172" i="6"/>
  <c r="DE92" i="6" s="1"/>
  <c r="DG176" i="6" l="1"/>
  <c r="DH96" i="6" s="1"/>
  <c r="DJ175" i="6"/>
  <c r="DK95" i="6" s="1"/>
  <c r="DH8" i="6"/>
  <c r="DH48" i="6" s="1"/>
  <c r="DH168" i="6"/>
  <c r="DI88" i="6" s="1"/>
  <c r="DJ167" i="6"/>
  <c r="DK87" i="6" s="1"/>
  <c r="DG6" i="6"/>
  <c r="DG46" i="6" s="1"/>
  <c r="DG166" i="6"/>
  <c r="DH86" i="6" s="1"/>
  <c r="DE12" i="6"/>
  <c r="DE52" i="6" s="1"/>
  <c r="DE172" i="6"/>
  <c r="DF92" i="6" s="1"/>
  <c r="DH176" i="6" l="1"/>
  <c r="DI96" i="6" s="1"/>
  <c r="AG15" i="6"/>
  <c r="AH15" i="6" s="1"/>
  <c r="DK175" i="6"/>
  <c r="DI8" i="6"/>
  <c r="DI48" i="6" s="1"/>
  <c r="DI168" i="6"/>
  <c r="DJ88" i="6" s="1"/>
  <c r="DK167" i="6"/>
  <c r="AG7" i="6"/>
  <c r="AH7" i="6" s="1"/>
  <c r="DH6" i="6"/>
  <c r="DH46" i="6" s="1"/>
  <c r="DH166" i="6"/>
  <c r="DI86" i="6" s="1"/>
  <c r="DF12" i="6"/>
  <c r="DF52" i="6" s="1"/>
  <c r="DF172" i="6"/>
  <c r="DG92" i="6" s="1"/>
  <c r="DI176" i="6" l="1"/>
  <c r="DJ96" i="6" s="1"/>
  <c r="AI15" i="6"/>
  <c r="J15" i="3" s="1"/>
  <c r="AV15" i="6"/>
  <c r="I15" i="3"/>
  <c r="T26" i="2" s="1"/>
  <c r="AX15" i="6"/>
  <c r="AW15" i="6"/>
  <c r="AY15" i="6"/>
  <c r="AZ15" i="6"/>
  <c r="BA15" i="6"/>
  <c r="BB15" i="6"/>
  <c r="BD15" i="6"/>
  <c r="BC15" i="6"/>
  <c r="BE15" i="6"/>
  <c r="BF15" i="6"/>
  <c r="BG15" i="6"/>
  <c r="BH15" i="6"/>
  <c r="BI15" i="6"/>
  <c r="BJ15" i="6"/>
  <c r="BK15" i="6"/>
  <c r="BL15" i="6"/>
  <c r="BM15" i="6"/>
  <c r="BN15" i="6"/>
  <c r="BO15" i="6"/>
  <c r="BP15" i="6"/>
  <c r="BQ15" i="6"/>
  <c r="BR15" i="6"/>
  <c r="BS15" i="6"/>
  <c r="BT15" i="6"/>
  <c r="BU15" i="6"/>
  <c r="BV15" i="6"/>
  <c r="BW15" i="6"/>
  <c r="BX15" i="6"/>
  <c r="AR15" i="6" s="1"/>
  <c r="P15" i="6" s="1"/>
  <c r="BY15" i="6"/>
  <c r="BZ15" i="6"/>
  <c r="CA15" i="6"/>
  <c r="CB15" i="6"/>
  <c r="CC15" i="6"/>
  <c r="CD15" i="6"/>
  <c r="CE15" i="6"/>
  <c r="CF15" i="6"/>
  <c r="CG15" i="6"/>
  <c r="CH15" i="6"/>
  <c r="CI15" i="6"/>
  <c r="CJ15" i="6"/>
  <c r="CK15" i="6"/>
  <c r="CL15" i="6"/>
  <c r="CM15" i="6"/>
  <c r="CN15" i="6"/>
  <c r="CO15" i="6"/>
  <c r="CP15" i="6"/>
  <c r="CQ15" i="6"/>
  <c r="CR15" i="6"/>
  <c r="CS15" i="6"/>
  <c r="CT15" i="6"/>
  <c r="CU15" i="6"/>
  <c r="CV15" i="6"/>
  <c r="CW15" i="6"/>
  <c r="CX15" i="6"/>
  <c r="CY15" i="6"/>
  <c r="CZ15" i="6"/>
  <c r="DA15" i="6"/>
  <c r="DB15" i="6"/>
  <c r="DC15" i="6"/>
  <c r="DD15" i="6"/>
  <c r="DE15" i="6"/>
  <c r="DF15" i="6"/>
  <c r="DG15" i="6"/>
  <c r="DH15" i="6"/>
  <c r="DI15" i="6"/>
  <c r="DJ15" i="6"/>
  <c r="DK15" i="6"/>
  <c r="I7" i="3"/>
  <c r="AI7" i="6"/>
  <c r="J7" i="3" s="1"/>
  <c r="AV7" i="6"/>
  <c r="AX7" i="6"/>
  <c r="AW7" i="6"/>
  <c r="AY7" i="6"/>
  <c r="AZ7" i="6"/>
  <c r="BA7" i="6"/>
  <c r="BB7" i="6"/>
  <c r="BC7" i="6"/>
  <c r="BD7" i="6"/>
  <c r="BE7" i="6"/>
  <c r="BF7" i="6"/>
  <c r="BG7" i="6"/>
  <c r="BH7" i="6"/>
  <c r="BI7" i="6"/>
  <c r="BJ7" i="6"/>
  <c r="BK7" i="6"/>
  <c r="BN7" i="6"/>
  <c r="BL7" i="6"/>
  <c r="BM7" i="6"/>
  <c r="BO7" i="6"/>
  <c r="BP7" i="6"/>
  <c r="BQ7" i="6"/>
  <c r="BR7" i="6"/>
  <c r="BS7" i="6"/>
  <c r="BT7" i="6"/>
  <c r="BU7" i="6"/>
  <c r="BV7" i="6"/>
  <c r="BW7" i="6"/>
  <c r="BX7" i="6"/>
  <c r="BZ7" i="6"/>
  <c r="BY7" i="6"/>
  <c r="CA7" i="6"/>
  <c r="CB7" i="6"/>
  <c r="CC7" i="6"/>
  <c r="CD7" i="6"/>
  <c r="CE7" i="6"/>
  <c r="CF7" i="6"/>
  <c r="CG7" i="6"/>
  <c r="CH7" i="6"/>
  <c r="CI7" i="6"/>
  <c r="CJ7" i="6"/>
  <c r="CK7" i="6"/>
  <c r="CL7" i="6"/>
  <c r="CM7" i="6"/>
  <c r="CN7" i="6"/>
  <c r="CO7" i="6"/>
  <c r="CP7" i="6"/>
  <c r="CQ7" i="6"/>
  <c r="CR7" i="6"/>
  <c r="CS7" i="6"/>
  <c r="CT7" i="6"/>
  <c r="CU7" i="6"/>
  <c r="CV7" i="6"/>
  <c r="CW7" i="6"/>
  <c r="CX7" i="6"/>
  <c r="CY7" i="6"/>
  <c r="CZ7" i="6"/>
  <c r="DA7" i="6"/>
  <c r="DB7" i="6"/>
  <c r="DC7" i="6"/>
  <c r="DD7" i="6"/>
  <c r="DE7" i="6"/>
  <c r="DF7" i="6"/>
  <c r="DG7" i="6"/>
  <c r="DH7" i="6"/>
  <c r="DI7" i="6"/>
  <c r="DJ7" i="6"/>
  <c r="DK7" i="6"/>
  <c r="DJ8" i="6"/>
  <c r="DJ48" i="6" s="1"/>
  <c r="DJ168" i="6"/>
  <c r="DK88" i="6" s="1"/>
  <c r="DI6" i="6"/>
  <c r="DI46" i="6" s="1"/>
  <c r="DI166" i="6"/>
  <c r="DJ86" i="6" s="1"/>
  <c r="DG12" i="6"/>
  <c r="DG52" i="6" s="1"/>
  <c r="DG172" i="6"/>
  <c r="DH92" i="6" s="1"/>
  <c r="DJ176" i="6" l="1"/>
  <c r="DK96" i="6" s="1"/>
  <c r="BN55" i="6"/>
  <c r="DK55" i="6"/>
  <c r="CZ55" i="6"/>
  <c r="AV55" i="6"/>
  <c r="CJ55" i="6"/>
  <c r="BV55" i="6"/>
  <c r="BB55" i="6"/>
  <c r="BG55" i="6"/>
  <c r="CQ55" i="6"/>
  <c r="BE55" i="6"/>
  <c r="BC55" i="6"/>
  <c r="BW55" i="6"/>
  <c r="AL15" i="6" s="1"/>
  <c r="CH55" i="6"/>
  <c r="BL55" i="6"/>
  <c r="CV55" i="6"/>
  <c r="BI55" i="6"/>
  <c r="AY55" i="6"/>
  <c r="CN55" i="6"/>
  <c r="CD55" i="6"/>
  <c r="CF55" i="6"/>
  <c r="AW55" i="6"/>
  <c r="CM55" i="6"/>
  <c r="DA55" i="6"/>
  <c r="CS55" i="6"/>
  <c r="BQ55" i="6"/>
  <c r="BH55" i="6"/>
  <c r="CY55" i="6"/>
  <c r="CB55" i="6"/>
  <c r="CL55" i="6"/>
  <c r="BD55" i="6"/>
  <c r="DG55" i="6"/>
  <c r="CE55" i="6"/>
  <c r="DD55" i="6"/>
  <c r="CG55" i="6"/>
  <c r="CP55" i="6"/>
  <c r="DI55" i="6"/>
  <c r="DC55" i="6"/>
  <c r="CA55" i="6"/>
  <c r="CO55" i="6"/>
  <c r="CR55" i="6"/>
  <c r="DE55" i="6"/>
  <c r="DB55" i="6"/>
  <c r="CW55" i="6"/>
  <c r="BT55" i="6"/>
  <c r="BS55" i="6"/>
  <c r="CX55" i="6"/>
  <c r="CK55" i="6"/>
  <c r="BM55" i="6"/>
  <c r="CT55" i="6"/>
  <c r="BX55" i="6"/>
  <c r="DF55" i="6"/>
  <c r="AX55" i="6"/>
  <c r="BZ55" i="6"/>
  <c r="BK55" i="6"/>
  <c r="CI55" i="6"/>
  <c r="DJ55" i="6"/>
  <c r="BO55" i="6"/>
  <c r="BA55" i="6"/>
  <c r="BU55" i="6"/>
  <c r="BF55" i="6"/>
  <c r="CC55" i="6"/>
  <c r="BY55" i="6"/>
  <c r="DH55" i="6"/>
  <c r="CU55" i="6"/>
  <c r="BR55" i="6"/>
  <c r="BJ55" i="6"/>
  <c r="BP55" i="6"/>
  <c r="Q15" i="3"/>
  <c r="R15" i="6"/>
  <c r="S15" i="3" s="1"/>
  <c r="AW26" i="2" s="1"/>
  <c r="AZ55" i="6"/>
  <c r="K15" i="3"/>
  <c r="Y26" i="2"/>
  <c r="DK47" i="6"/>
  <c r="DI47" i="6"/>
  <c r="DG47" i="6"/>
  <c r="DE47" i="6"/>
  <c r="DC47" i="6"/>
  <c r="DA47" i="6"/>
  <c r="CY47" i="6"/>
  <c r="CW47" i="6"/>
  <c r="CU47" i="6"/>
  <c r="CS47" i="6"/>
  <c r="CQ47" i="6"/>
  <c r="CO47" i="6"/>
  <c r="CM47" i="6"/>
  <c r="CK47" i="6"/>
  <c r="CI47" i="6"/>
  <c r="CG47" i="6"/>
  <c r="CE47" i="6"/>
  <c r="CC47" i="6"/>
  <c r="CA47" i="6"/>
  <c r="BW47" i="6"/>
  <c r="AL7" i="6" s="1"/>
  <c r="AM7" i="6" s="1"/>
  <c r="BU47" i="6"/>
  <c r="BS47" i="6"/>
  <c r="BQ47" i="6"/>
  <c r="BO47" i="6"/>
  <c r="BL47" i="6"/>
  <c r="BK47" i="6"/>
  <c r="K7" i="3"/>
  <c r="DJ47" i="6"/>
  <c r="DH47" i="6"/>
  <c r="DF47" i="6"/>
  <c r="DD47" i="6"/>
  <c r="DB47" i="6"/>
  <c r="CZ47" i="6"/>
  <c r="CX47" i="6"/>
  <c r="CV47" i="6"/>
  <c r="CT47" i="6"/>
  <c r="CR47" i="6"/>
  <c r="CP47" i="6"/>
  <c r="CN47" i="6"/>
  <c r="CL47" i="6"/>
  <c r="CJ47" i="6"/>
  <c r="CH47" i="6"/>
  <c r="CF47" i="6"/>
  <c r="CD47" i="6"/>
  <c r="CB47" i="6"/>
  <c r="BX47" i="6"/>
  <c r="AR7" i="6"/>
  <c r="P7" i="6" s="1"/>
  <c r="BV47" i="6"/>
  <c r="BT47" i="6"/>
  <c r="BR47" i="6"/>
  <c r="BP47" i="6"/>
  <c r="BN47" i="6"/>
  <c r="BH47" i="6"/>
  <c r="BF47" i="6"/>
  <c r="BB47" i="6"/>
  <c r="AV47" i="6"/>
  <c r="AW47" i="6"/>
  <c r="AY47" i="6"/>
  <c r="AX47" i="6"/>
  <c r="AZ47" i="6"/>
  <c r="BA47" i="6"/>
  <c r="BC47" i="6"/>
  <c r="BE47" i="6"/>
  <c r="BD47" i="6"/>
  <c r="BG47" i="6"/>
  <c r="BI47" i="6"/>
  <c r="BJ47" i="6"/>
  <c r="BM47" i="6"/>
  <c r="BZ47" i="6"/>
  <c r="BY47" i="6"/>
  <c r="DK8" i="6"/>
  <c r="DK48" i="6" s="1"/>
  <c r="DK168" i="6"/>
  <c r="AG8" i="6"/>
  <c r="DJ6" i="6"/>
  <c r="DJ46" i="6" s="1"/>
  <c r="DJ166" i="6"/>
  <c r="DK86" i="6" s="1"/>
  <c r="DH12" i="6"/>
  <c r="DH52" i="6" s="1"/>
  <c r="DH172" i="6"/>
  <c r="DI92" i="6" s="1"/>
  <c r="AG16" i="6" l="1"/>
  <c r="AH16" i="6" s="1"/>
  <c r="DK176" i="6"/>
  <c r="AM15" i="6"/>
  <c r="AN15" i="6"/>
  <c r="AO15" i="6" s="1"/>
  <c r="N15" i="6" s="1"/>
  <c r="U15" i="3" s="1"/>
  <c r="BB26" i="2" s="1"/>
  <c r="O15" i="3"/>
  <c r="AJ26" i="2" s="1"/>
  <c r="AQ26" i="2"/>
  <c r="L15" i="3"/>
  <c r="AC26" i="2" s="1"/>
  <c r="AA26" i="2"/>
  <c r="Q7" i="3"/>
  <c r="R7" i="6"/>
  <c r="S7" i="3" s="1"/>
  <c r="L7" i="3"/>
  <c r="AN7" i="6"/>
  <c r="AO7" i="6" s="1"/>
  <c r="N7" i="6" s="1"/>
  <c r="U7" i="3" s="1"/>
  <c r="DK6" i="6"/>
  <c r="DK46" i="6" s="1"/>
  <c r="AG6" i="6"/>
  <c r="DK166" i="6"/>
  <c r="DI12" i="6"/>
  <c r="DI52" i="6" s="1"/>
  <c r="DI172" i="6"/>
  <c r="DJ92" i="6" s="1"/>
  <c r="AI16" i="6" l="1"/>
  <c r="J16" i="3" s="1"/>
  <c r="I16" i="3"/>
  <c r="T27" i="2" s="1"/>
  <c r="AV16" i="6"/>
  <c r="AW16" i="6"/>
  <c r="AX16" i="6"/>
  <c r="AY16" i="6"/>
  <c r="BA16" i="6"/>
  <c r="AZ16" i="6"/>
  <c r="BB16" i="6"/>
  <c r="BC16" i="6"/>
  <c r="BD16" i="6"/>
  <c r="BE16" i="6"/>
  <c r="BF16" i="6"/>
  <c r="BG16" i="6"/>
  <c r="BH16" i="6"/>
  <c r="BI16" i="6"/>
  <c r="BJ16" i="6"/>
  <c r="BK16" i="6"/>
  <c r="BL16" i="6"/>
  <c r="BM16" i="6"/>
  <c r="BN16" i="6"/>
  <c r="BO16" i="6"/>
  <c r="BP16" i="6"/>
  <c r="BQ16" i="6"/>
  <c r="BR16" i="6"/>
  <c r="BS16" i="6"/>
  <c r="BT16" i="6"/>
  <c r="BU16" i="6"/>
  <c r="BV16" i="6"/>
  <c r="BW16" i="6"/>
  <c r="AR16" i="6" s="1"/>
  <c r="P16" i="6" s="1"/>
  <c r="BX16" i="6"/>
  <c r="BY16" i="6"/>
  <c r="BZ16" i="6"/>
  <c r="CA16" i="6"/>
  <c r="CB16" i="6"/>
  <c r="CC16" i="6"/>
  <c r="CD16" i="6"/>
  <c r="CE16" i="6"/>
  <c r="CF16" i="6"/>
  <c r="CG16" i="6"/>
  <c r="CH16" i="6"/>
  <c r="CI16" i="6"/>
  <c r="CJ16" i="6"/>
  <c r="CK16" i="6"/>
  <c r="CL16" i="6"/>
  <c r="CM16" i="6"/>
  <c r="CN16" i="6"/>
  <c r="CO16" i="6"/>
  <c r="CP16" i="6"/>
  <c r="CQ16" i="6"/>
  <c r="CR16" i="6"/>
  <c r="CS16" i="6"/>
  <c r="CT16" i="6"/>
  <c r="CU16" i="6"/>
  <c r="CV16" i="6"/>
  <c r="CW16" i="6"/>
  <c r="CX16" i="6"/>
  <c r="CY16" i="6"/>
  <c r="CZ16" i="6"/>
  <c r="DA16" i="6"/>
  <c r="DB16" i="6"/>
  <c r="DC16" i="6"/>
  <c r="DD16" i="6"/>
  <c r="DE16" i="6"/>
  <c r="DF16" i="6"/>
  <c r="DG16" i="6"/>
  <c r="DH16" i="6"/>
  <c r="DI16" i="6"/>
  <c r="DJ16" i="6"/>
  <c r="DK16" i="6"/>
  <c r="O7" i="3"/>
  <c r="DJ12" i="6"/>
  <c r="DJ52" i="6" s="1"/>
  <c r="DJ172" i="6"/>
  <c r="DK92" i="6" s="1"/>
  <c r="Q16" i="3" l="1"/>
  <c r="R16" i="6"/>
  <c r="S16" i="3" s="1"/>
  <c r="DG56" i="6"/>
  <c r="AZ56" i="6"/>
  <c r="AV56" i="6"/>
  <c r="CY56" i="6"/>
  <c r="CH56" i="6"/>
  <c r="BK56" i="6"/>
  <c r="CB56" i="6"/>
  <c r="AX56" i="6"/>
  <c r="BQ56" i="6"/>
  <c r="AY56" i="6"/>
  <c r="CD56" i="6"/>
  <c r="CN56" i="6"/>
  <c r="BZ56" i="6"/>
  <c r="BV56" i="6"/>
  <c r="AL16" i="6" s="1"/>
  <c r="BY56" i="6"/>
  <c r="DF56" i="6"/>
  <c r="BH56" i="6"/>
  <c r="BE56" i="6"/>
  <c r="BN56" i="6"/>
  <c r="BS56" i="6"/>
  <c r="BW56" i="6"/>
  <c r="CS56" i="6"/>
  <c r="AW56" i="6"/>
  <c r="CE56" i="6"/>
  <c r="DA56" i="6"/>
  <c r="CA56" i="6"/>
  <c r="CW56" i="6"/>
  <c r="BM56" i="6"/>
  <c r="CC56" i="6"/>
  <c r="CT56" i="6"/>
  <c r="DJ56" i="6"/>
  <c r="CF56" i="6"/>
  <c r="BF56" i="6"/>
  <c r="BB56" i="6"/>
  <c r="CK56" i="6"/>
  <c r="CO56" i="6"/>
  <c r="CZ56" i="6"/>
  <c r="CG56" i="6"/>
  <c r="BA56" i="6"/>
  <c r="CJ56" i="6"/>
  <c r="BO56" i="6"/>
  <c r="DC56" i="6"/>
  <c r="CX56" i="6"/>
  <c r="CU56" i="6"/>
  <c r="BR56" i="6"/>
  <c r="DI56" i="6"/>
  <c r="CV56" i="6"/>
  <c r="CR56" i="6"/>
  <c r="CP56" i="6"/>
  <c r="BD56" i="6"/>
  <c r="BG56" i="6"/>
  <c r="BX56" i="6"/>
  <c r="DE56" i="6"/>
  <c r="BL56" i="6"/>
  <c r="CI56" i="6"/>
  <c r="DD56" i="6"/>
  <c r="BT56" i="6"/>
  <c r="CQ56" i="6"/>
  <c r="BP56" i="6"/>
  <c r="CM56" i="6"/>
  <c r="DH56" i="6"/>
  <c r="BU56" i="6"/>
  <c r="CL56" i="6"/>
  <c r="DB56" i="6"/>
  <c r="DK56" i="6"/>
  <c r="BC56" i="6"/>
  <c r="BJ56" i="6"/>
  <c r="BI56" i="6"/>
  <c r="K16" i="3"/>
  <c r="Y27" i="2"/>
  <c r="DK12" i="6"/>
  <c r="DK52" i="6" s="1"/>
  <c r="DK172" i="6"/>
  <c r="AG12" i="6"/>
  <c r="AM16" i="6" l="1"/>
  <c r="AN16" i="6"/>
  <c r="AO16" i="6" s="1"/>
  <c r="N16" i="6" s="1"/>
  <c r="U16" i="3" s="1"/>
  <c r="T36" i="3"/>
  <c r="AW27" i="2"/>
  <c r="L16" i="3"/>
  <c r="AC27" i="2" s="1"/>
  <c r="AA27" i="2"/>
  <c r="O16" i="3"/>
  <c r="AQ27" i="2"/>
  <c r="Q36" i="3"/>
  <c r="AQ33" i="2" s="1"/>
  <c r="U36" i="3" l="1"/>
  <c r="BB33" i="2" s="1"/>
  <c r="BB27" i="2"/>
  <c r="AJ27" i="2"/>
  <c r="O36" i="3"/>
  <c r="AJ33" i="2" s="1"/>
  <c r="AX33" i="2"/>
  <c r="H31" i="1" s="1"/>
  <c r="O37" i="1" s="1"/>
  <c r="O38" i="1" s="1"/>
  <c r="O40" i="1" s="1"/>
  <c r="H15" i="11"/>
  <c r="I15" i="11" s="1"/>
  <c r="L15" i="11" s="1"/>
  <c r="H22" i="9" s="1"/>
  <c r="Q29" i="9" s="1"/>
  <c r="Q31" i="9" s="1"/>
  <c r="Q34" i="9" s="1"/>
</calcChain>
</file>

<file path=xl/comments1.xml><?xml version="1.0" encoding="utf-8"?>
<comments xmlns="http://schemas.openxmlformats.org/spreadsheetml/2006/main">
  <authors>
    <author>U4302</author>
  </authors>
  <commentList>
    <comment ref="L2" authorId="0" shapeId="0">
      <text>
        <r>
          <rPr>
            <b/>
            <sz val="9"/>
            <color indexed="81"/>
            <rFont val="ＭＳ Ｐゴシック"/>
            <family val="3"/>
            <charset val="128"/>
          </rPr>
          <t>年を変更する場合は、この欄の数値を変えてください。</t>
        </r>
      </text>
    </comment>
    <comment ref="L6" authorId="0" shapeId="0">
      <text>
        <r>
          <rPr>
            <b/>
            <sz val="9"/>
            <color indexed="81"/>
            <rFont val="ＭＳ Ｐゴシック"/>
            <family val="3"/>
            <charset val="128"/>
          </rPr>
          <t>フリガナは自動表示されますが、読みが違う場合はすぐ右隣のセルに入力することで置き換えられます。</t>
        </r>
      </text>
    </comment>
    <comment ref="B10" authorId="0" shapeId="0">
      <text>
        <r>
          <rPr>
            <b/>
            <sz val="20"/>
            <color indexed="15"/>
            <rFont val="ＭＳ Ｐゴシック"/>
            <family val="3"/>
            <charset val="128"/>
          </rPr>
          <t>水色</t>
        </r>
        <r>
          <rPr>
            <b/>
            <sz val="20"/>
            <color indexed="10"/>
            <rFont val="ＭＳ Ｐゴシック"/>
            <family val="3"/>
            <charset val="128"/>
          </rPr>
          <t>の網掛け部分が直接入力できる箇所です。</t>
        </r>
      </text>
    </comment>
    <comment ref="T12" authorId="0" shapeId="0">
      <text>
        <r>
          <rPr>
            <b/>
            <sz val="11"/>
            <color indexed="81"/>
            <rFont val="ＭＳ Ｐゴシック"/>
            <family val="3"/>
            <charset val="128"/>
          </rPr>
          <t>氏名・住所又は作業名</t>
        </r>
        <r>
          <rPr>
            <sz val="9"/>
            <color indexed="81"/>
            <rFont val="ＭＳ Ｐゴシック"/>
            <family val="3"/>
            <charset val="128"/>
          </rPr>
          <t xml:space="preserve">
</t>
        </r>
        <r>
          <rPr>
            <sz val="10"/>
            <color indexed="81"/>
            <rFont val="ＭＳ Ｐゴシック"/>
            <family val="3"/>
            <charset val="128"/>
          </rPr>
          <t>期間雇人（年雇人）の場合には氏名・住所を、臨時雇人の場合には作業名を記入します。</t>
        </r>
      </text>
    </comment>
    <comment ref="AL12" authorId="0" shapeId="0">
      <text>
        <r>
          <rPr>
            <b/>
            <sz val="11"/>
            <color indexed="81"/>
            <rFont val="ＭＳ Ｐゴシック"/>
            <family val="3"/>
            <charset val="128"/>
          </rPr>
          <t>源泉徴収税額</t>
        </r>
        <r>
          <rPr>
            <sz val="9"/>
            <color indexed="81"/>
            <rFont val="ＭＳ Ｐゴシック"/>
            <family val="3"/>
            <charset val="128"/>
          </rPr>
          <t xml:space="preserve">
</t>
        </r>
        <r>
          <rPr>
            <sz val="10"/>
            <color indexed="81"/>
            <rFont val="ＭＳ Ｐゴシック"/>
            <family val="3"/>
            <charset val="128"/>
          </rPr>
          <t>年末調整後の源泉徴収税額を記入します。
なお、臨時雇人など年末調整が行われない人については、本年中に徴収した源泉徴収税額を記入します。</t>
        </r>
      </text>
    </comment>
    <comment ref="B13" authorId="0" shapeId="0">
      <text>
        <r>
          <rPr>
            <b/>
            <sz val="9"/>
            <color indexed="81"/>
            <rFont val="ＭＳ Ｐゴシック"/>
            <family val="3"/>
            <charset val="128"/>
          </rPr>
          <t>「ＪＡシステムＢ表シート」に数値を入力してから「内訳書（裏）シート」で補正入力してください。</t>
        </r>
      </text>
    </comment>
    <comment ref="K13" authorId="0" shapeId="0">
      <text>
        <r>
          <rPr>
            <b/>
            <sz val="11"/>
            <color indexed="81"/>
            <rFont val="ＭＳ Ｐゴシック"/>
            <family val="3"/>
            <charset val="128"/>
          </rPr>
          <t>修繕費</t>
        </r>
        <r>
          <rPr>
            <sz val="9"/>
            <color indexed="81"/>
            <rFont val="ＭＳ Ｐゴシック"/>
            <family val="3"/>
            <charset val="128"/>
          </rPr>
          <t xml:space="preserve">
</t>
        </r>
        <r>
          <rPr>
            <sz val="10"/>
            <color indexed="81"/>
            <rFont val="ＭＳ Ｐゴシック"/>
            <family val="3"/>
            <charset val="128"/>
          </rPr>
          <t>農機具、農用自動車、建物及び施設などの修理に要した費用</t>
        </r>
      </text>
    </comment>
    <comment ref="O13" authorId="0" shapeId="0">
      <text>
        <r>
          <rPr>
            <b/>
            <sz val="9"/>
            <color indexed="81"/>
            <rFont val="ＭＳ Ｐゴシック"/>
            <family val="3"/>
            <charset val="128"/>
          </rPr>
          <t>金額の追加等は「経費追加シート」から入力してください。左の科目名をクリックすると入力欄へ移動します。</t>
        </r>
      </text>
    </comment>
    <comment ref="AA14" authorId="0" shapeId="0">
      <text>
        <r>
          <rPr>
            <b/>
            <sz val="9"/>
            <color indexed="81"/>
            <rFont val="ＭＳ Ｐゴシック"/>
            <family val="3"/>
            <charset val="128"/>
          </rPr>
          <t>JAシステムに金額が計上されている場合は、ここに転記されます。
その場合は他の該当欄にもデータを入力してください。</t>
        </r>
      </text>
    </comment>
    <comment ref="K15" authorId="0" shapeId="0">
      <text>
        <r>
          <rPr>
            <b/>
            <sz val="11"/>
            <color indexed="81"/>
            <rFont val="ＭＳ Ｐゴシック"/>
            <family val="3"/>
            <charset val="128"/>
          </rPr>
          <t>動力光熱費</t>
        </r>
        <r>
          <rPr>
            <sz val="9"/>
            <color indexed="81"/>
            <rFont val="ＭＳ Ｐゴシック"/>
            <family val="3"/>
            <charset val="128"/>
          </rPr>
          <t xml:space="preserve">
</t>
        </r>
        <r>
          <rPr>
            <sz val="10"/>
            <color indexed="81"/>
            <rFont val="ＭＳ Ｐゴシック"/>
            <family val="3"/>
            <charset val="128"/>
          </rPr>
          <t>電気料、水道料、ガス代、灯油やガソリンなどの燃料費</t>
        </r>
      </text>
    </comment>
    <comment ref="O15" authorId="0" shapeId="0">
      <text>
        <r>
          <rPr>
            <b/>
            <sz val="9"/>
            <color indexed="81"/>
            <rFont val="ＭＳ Ｐゴシック"/>
            <family val="3"/>
            <charset val="128"/>
          </rPr>
          <t>金額の追加等は「集計あん分表シート」から入力してください。左の科目名をクリックすると入力欄へ移動します。</t>
        </r>
      </text>
    </comment>
    <comment ref="K17" authorId="0" shapeId="0">
      <text>
        <r>
          <rPr>
            <b/>
            <sz val="11"/>
            <color indexed="81"/>
            <rFont val="ＭＳ Ｐゴシック"/>
            <family val="3"/>
            <charset val="128"/>
          </rPr>
          <t>作業用衣料費</t>
        </r>
        <r>
          <rPr>
            <sz val="9"/>
            <color indexed="81"/>
            <rFont val="ＭＳ Ｐゴシック"/>
            <family val="3"/>
            <charset val="128"/>
          </rPr>
          <t xml:space="preserve">
</t>
        </r>
        <r>
          <rPr>
            <sz val="10"/>
            <color indexed="81"/>
            <rFont val="ＭＳ Ｐゴシック"/>
            <family val="3"/>
            <charset val="128"/>
          </rPr>
          <t>作業衣、地下たびなどの購入費用</t>
        </r>
      </text>
    </comment>
    <comment ref="O17" authorId="0" shapeId="0">
      <text>
        <r>
          <rPr>
            <b/>
            <sz val="9"/>
            <color indexed="81"/>
            <rFont val="ＭＳ Ｐゴシック"/>
            <family val="3"/>
            <charset val="128"/>
          </rPr>
          <t>金額の追加等は「経費追加シート」から入力してください。左の科目名をクリックすると入力欄へ移動します。</t>
        </r>
      </text>
    </comment>
    <comment ref="K19" authorId="0" shapeId="0">
      <text>
        <r>
          <rPr>
            <b/>
            <sz val="11"/>
            <color indexed="81"/>
            <rFont val="ＭＳ Ｐゴシック"/>
            <family val="3"/>
            <charset val="128"/>
          </rPr>
          <t>農業共済掛金</t>
        </r>
        <r>
          <rPr>
            <sz val="9"/>
            <color indexed="81"/>
            <rFont val="ＭＳ Ｐゴシック"/>
            <family val="3"/>
            <charset val="128"/>
          </rPr>
          <t xml:space="preserve">
</t>
        </r>
        <r>
          <rPr>
            <sz val="10"/>
            <color indexed="81"/>
            <rFont val="ＭＳ Ｐゴシック"/>
            <family val="3"/>
            <charset val="128"/>
          </rPr>
          <t>水稲、果樹、家畜などに係る共済掛金</t>
        </r>
      </text>
    </comment>
    <comment ref="O19" authorId="0" shapeId="0">
      <text>
        <r>
          <rPr>
            <b/>
            <sz val="9"/>
            <color indexed="81"/>
            <rFont val="ＭＳ Ｐゴシック"/>
            <family val="3"/>
            <charset val="128"/>
          </rPr>
          <t>金額の追加等は「集計あん分表シート」から入力してください。左の科目名をクリックすると入力欄へ移動します。</t>
        </r>
      </text>
    </comment>
    <comment ref="K21" authorId="0" shapeId="0">
      <text>
        <r>
          <rPr>
            <b/>
            <sz val="11"/>
            <color indexed="81"/>
            <rFont val="ＭＳ Ｐゴシック"/>
            <family val="3"/>
            <charset val="128"/>
          </rPr>
          <t>荷造運賃手数料</t>
        </r>
        <r>
          <rPr>
            <sz val="9"/>
            <color indexed="81"/>
            <rFont val="ＭＳ Ｐゴシック"/>
            <family val="3"/>
            <charset val="128"/>
          </rPr>
          <t xml:space="preserve">
</t>
        </r>
        <r>
          <rPr>
            <sz val="10"/>
            <color indexed="81"/>
            <rFont val="ＭＳ Ｐゴシック"/>
            <family val="3"/>
            <charset val="128"/>
          </rPr>
          <t>出荷の際の包装費用、運賃や出荷（荷受）機関に支払う手数料</t>
        </r>
      </text>
    </comment>
    <comment ref="O21" authorId="0" shapeId="0">
      <text>
        <r>
          <rPr>
            <b/>
            <sz val="9"/>
            <color indexed="81"/>
            <rFont val="ＭＳ Ｐゴシック"/>
            <family val="3"/>
            <charset val="128"/>
          </rPr>
          <t>金額の追加等は「経費追加シート」から入力してください。左の科目名をクリックすると入力欄へ移動します。</t>
        </r>
      </text>
    </comment>
    <comment ref="K23" authorId="0" shapeId="0">
      <text>
        <r>
          <rPr>
            <b/>
            <sz val="11"/>
            <color indexed="81"/>
            <rFont val="ＭＳ Ｐゴシック"/>
            <family val="3"/>
            <charset val="128"/>
          </rPr>
          <t>土地改良費</t>
        </r>
        <r>
          <rPr>
            <sz val="9"/>
            <color indexed="81"/>
            <rFont val="ＭＳ Ｐゴシック"/>
            <family val="3"/>
            <charset val="128"/>
          </rPr>
          <t xml:space="preserve">
</t>
        </r>
        <r>
          <rPr>
            <sz val="10"/>
            <color indexed="81"/>
            <rFont val="ＭＳ Ｐゴシック"/>
            <family val="3"/>
            <charset val="128"/>
          </rPr>
          <t>土地改良事業の費用や客土費用</t>
        </r>
      </text>
    </comment>
    <comment ref="O23" authorId="0" shapeId="0">
      <text>
        <r>
          <rPr>
            <b/>
            <sz val="9"/>
            <color indexed="81"/>
            <rFont val="ＭＳ Ｐゴシック"/>
            <family val="3"/>
            <charset val="128"/>
          </rPr>
          <t>金額の追加等は「経費追加シート」から入力してください。左の科目名をクリックすると入力欄へ移動します。</t>
        </r>
      </text>
    </comment>
    <comment ref="O25" authorId="0" shapeId="0">
      <text>
        <r>
          <rPr>
            <b/>
            <sz val="9"/>
            <color indexed="81"/>
            <rFont val="ＭＳ Ｐゴシック"/>
            <family val="3"/>
            <charset val="128"/>
          </rPr>
          <t>金額の追加等は「経費追加シート」から入力してください。クリックすると入力欄へ移動します。</t>
        </r>
      </text>
    </comment>
    <comment ref="C27" authorId="0" shapeId="0">
      <text>
        <r>
          <rPr>
            <b/>
            <sz val="11"/>
            <color indexed="81"/>
            <rFont val="ＭＳ Ｐゴシック"/>
            <family val="3"/>
            <charset val="128"/>
          </rPr>
          <t>雇人費</t>
        </r>
        <r>
          <rPr>
            <sz val="9"/>
            <color indexed="81"/>
            <rFont val="ＭＳ Ｐゴシック"/>
            <family val="3"/>
            <charset val="128"/>
          </rPr>
          <t xml:space="preserve">
</t>
        </r>
        <r>
          <rPr>
            <sz val="10"/>
            <color indexed="81"/>
            <rFont val="ＭＳ Ｐゴシック"/>
            <family val="3"/>
            <charset val="128"/>
          </rPr>
          <t>常雇・臨時雇人などの労賃及び賄費</t>
        </r>
      </text>
    </comment>
    <comment ref="H27" authorId="0" shapeId="0">
      <text>
        <r>
          <rPr>
            <b/>
            <sz val="9"/>
            <color indexed="81"/>
            <rFont val="ＭＳ Ｐゴシック"/>
            <family val="3"/>
            <charset val="128"/>
          </rPr>
          <t>右の「雇人費の内訳」欄から数値を入力してください。左の科目名をクリックすると入力欄へ移動します。</t>
        </r>
      </text>
    </comment>
    <comment ref="O27" authorId="0" shapeId="0">
      <text>
        <r>
          <rPr>
            <b/>
            <sz val="9"/>
            <color indexed="81"/>
            <rFont val="ＭＳ Ｐゴシック"/>
            <family val="3"/>
            <charset val="128"/>
          </rPr>
          <t>金額の追加等は「経費追加シート」から入力してください。クリックすると入力欄へ移動します。</t>
        </r>
      </text>
    </comment>
    <comment ref="C29" authorId="0" shapeId="0">
      <text>
        <r>
          <rPr>
            <b/>
            <sz val="11"/>
            <color indexed="81"/>
            <rFont val="ＭＳ Ｐゴシック"/>
            <family val="3"/>
            <charset val="128"/>
          </rPr>
          <t>小作料・賃借料</t>
        </r>
        <r>
          <rPr>
            <sz val="9"/>
            <color indexed="81"/>
            <rFont val="ＭＳ Ｐゴシック"/>
            <family val="3"/>
            <charset val="128"/>
          </rPr>
          <t xml:space="preserve">
</t>
        </r>
        <r>
          <rPr>
            <sz val="10"/>
            <color indexed="81"/>
            <rFont val="ＭＳ Ｐゴシック"/>
            <family val="3"/>
            <charset val="128"/>
          </rPr>
          <t>①農地の賃借料、②農地以外の土地、建物の賃借料、賃耕料、農機具の賃借料、農業協同組合などの共同施設利用料</t>
        </r>
      </text>
    </comment>
    <comment ref="H29" authorId="0" shapeId="0">
      <text>
        <r>
          <rPr>
            <b/>
            <sz val="9"/>
            <color indexed="81"/>
            <rFont val="ＭＳ Ｐゴシック"/>
            <family val="3"/>
            <charset val="128"/>
          </rPr>
          <t>右の「小作料・賃借料の内訳」欄から数値を入力してください。左の科目名をクリックすると入力欄へ移動します。</t>
        </r>
      </text>
    </comment>
    <comment ref="O29" authorId="0" shapeId="0">
      <text>
        <r>
          <rPr>
            <b/>
            <sz val="9"/>
            <color indexed="81"/>
            <rFont val="ＭＳ Ｐゴシック"/>
            <family val="3"/>
            <charset val="128"/>
          </rPr>
          <t>金額の追加等は「経費追加シート」から入力してください。クリックすると入力欄へ移動します。</t>
        </r>
      </text>
    </comment>
    <comment ref="C31" authorId="0" shapeId="0">
      <text>
        <r>
          <rPr>
            <b/>
            <sz val="11"/>
            <color indexed="81"/>
            <rFont val="ＭＳ Ｐゴシック"/>
            <family val="3"/>
            <charset val="128"/>
          </rPr>
          <t>減価償却費</t>
        </r>
        <r>
          <rPr>
            <sz val="9"/>
            <color indexed="81"/>
            <rFont val="ＭＳ Ｐゴシック"/>
            <family val="3"/>
            <charset val="128"/>
          </rPr>
          <t xml:space="preserve">
</t>
        </r>
        <r>
          <rPr>
            <sz val="10"/>
            <color indexed="81"/>
            <rFont val="ＭＳ Ｐゴシック"/>
            <family val="3"/>
            <charset val="128"/>
          </rPr>
          <t>建物、農機具、車両、搾乳牛などの償却費</t>
        </r>
      </text>
    </comment>
    <comment ref="H31" authorId="0" shapeId="0">
      <text>
        <r>
          <rPr>
            <b/>
            <sz val="9"/>
            <color indexed="81"/>
            <rFont val="ＭＳ Ｐゴシック"/>
            <family val="3"/>
            <charset val="128"/>
          </rPr>
          <t>減価償却費シートから入力してください。左の科目名をクリックすると入力欄へ移動します。</t>
        </r>
      </text>
    </comment>
    <comment ref="O31" authorId="0" shapeId="0">
      <text>
        <r>
          <rPr>
            <b/>
            <sz val="9"/>
            <color indexed="81"/>
            <rFont val="ＭＳ Ｐゴシック"/>
            <family val="3"/>
            <charset val="128"/>
          </rPr>
          <t>金額の追加等は「経費追加シート」から入力してください。クリックすると入力欄へ移動します。</t>
        </r>
      </text>
    </comment>
    <comment ref="C32" authorId="0" shapeId="0">
      <text>
        <r>
          <rPr>
            <b/>
            <sz val="11"/>
            <color indexed="81"/>
            <rFont val="ＭＳ Ｐゴシック"/>
            <family val="3"/>
            <charset val="128"/>
          </rPr>
          <t>貸倒金</t>
        </r>
        <r>
          <rPr>
            <sz val="9"/>
            <color indexed="81"/>
            <rFont val="ＭＳ Ｐゴシック"/>
            <family val="3"/>
            <charset val="128"/>
          </rPr>
          <t xml:space="preserve">
</t>
        </r>
        <r>
          <rPr>
            <sz val="10"/>
            <color indexed="81"/>
            <rFont val="ＭＳ Ｐゴシック"/>
            <family val="3"/>
            <charset val="128"/>
          </rPr>
          <t>売掛金などの貸倒損失</t>
        </r>
      </text>
    </comment>
    <comment ref="H32" authorId="0" shapeId="0">
      <text>
        <r>
          <rPr>
            <b/>
            <sz val="9"/>
            <color indexed="81"/>
            <rFont val="ＭＳ Ｐゴシック"/>
            <family val="3"/>
            <charset val="128"/>
          </rPr>
          <t>金額の追加等はJAシステムC表シートに入力してください。左の科目名をクリックすると入力欄へ移動します。</t>
        </r>
      </text>
    </comment>
    <comment ref="K32" authorId="0" shapeId="0">
      <text>
        <r>
          <rPr>
            <b/>
            <sz val="11"/>
            <color indexed="81"/>
            <rFont val="ＭＳ Ｐゴシック"/>
            <family val="3"/>
            <charset val="128"/>
          </rPr>
          <t>雑費</t>
        </r>
        <r>
          <rPr>
            <sz val="9"/>
            <color indexed="81"/>
            <rFont val="ＭＳ Ｐゴシック"/>
            <family val="3"/>
            <charset val="128"/>
          </rPr>
          <t xml:space="preserve">
</t>
        </r>
        <r>
          <rPr>
            <sz val="10"/>
            <color indexed="81"/>
            <rFont val="ＭＳ Ｐゴシック"/>
            <family val="3"/>
            <charset val="128"/>
          </rPr>
          <t>農業経営上の費用で他の経費に当てはまらない経費</t>
        </r>
      </text>
    </comment>
    <comment ref="O32" authorId="0" shapeId="0">
      <text>
        <r>
          <rPr>
            <b/>
            <sz val="9"/>
            <color indexed="81"/>
            <rFont val="ＭＳ Ｐゴシック"/>
            <family val="3"/>
            <charset val="128"/>
          </rPr>
          <t>金額の追加等は「集計あん分表シート」から入力してください。左の科目名をクリックすると入力欄へ移動します。</t>
        </r>
      </text>
    </comment>
    <comment ref="AC32" authorId="0" shapeId="0">
      <text>
        <r>
          <rPr>
            <b/>
            <sz val="11"/>
            <color indexed="81"/>
            <rFont val="ＭＳ Ｐゴシック"/>
            <family val="3"/>
            <charset val="128"/>
          </rPr>
          <t>小作料、賃耕料等の別</t>
        </r>
        <r>
          <rPr>
            <sz val="9"/>
            <color indexed="81"/>
            <rFont val="ＭＳ Ｐゴシック"/>
            <family val="3"/>
            <charset val="128"/>
          </rPr>
          <t xml:space="preserve">
</t>
        </r>
        <r>
          <rPr>
            <sz val="10"/>
            <color indexed="81"/>
            <rFont val="ＭＳ Ｐゴシック"/>
            <family val="3"/>
            <charset val="128"/>
          </rPr>
          <t>小作料、賃耕料、機械等の借料などの別を記入します。</t>
        </r>
      </text>
    </comment>
    <comment ref="C33" authorId="0" shapeId="0">
      <text>
        <r>
          <rPr>
            <b/>
            <sz val="11"/>
            <color indexed="81"/>
            <rFont val="ＭＳ Ｐゴシック"/>
            <family val="3"/>
            <charset val="128"/>
          </rPr>
          <t>利子割引料</t>
        </r>
        <r>
          <rPr>
            <sz val="9"/>
            <color indexed="81"/>
            <rFont val="ＭＳ Ｐゴシック"/>
            <family val="3"/>
            <charset val="128"/>
          </rPr>
          <t xml:space="preserve">
</t>
        </r>
        <r>
          <rPr>
            <sz val="10"/>
            <color indexed="81"/>
            <rFont val="ＭＳ Ｐゴシック"/>
            <family val="3"/>
            <charset val="128"/>
          </rPr>
          <t>事業用資金の借入金の利子や受取手形の割引料など</t>
        </r>
      </text>
    </comment>
    <comment ref="H33" authorId="0" shapeId="0">
      <text>
        <r>
          <rPr>
            <b/>
            <sz val="9"/>
            <color indexed="81"/>
            <rFont val="ＭＳ Ｐゴシック"/>
            <family val="3"/>
            <charset val="128"/>
          </rPr>
          <t>金額の追加等はJAシステムC表シートに入力してください。左の科目名をクリックすると入力欄へ移動します。</t>
        </r>
      </text>
    </comment>
    <comment ref="K33" authorId="0" shapeId="0">
      <text>
        <r>
          <rPr>
            <b/>
            <sz val="11"/>
            <color indexed="81"/>
            <rFont val="ＭＳ Ｐゴシック"/>
            <family val="3"/>
            <charset val="128"/>
          </rPr>
          <t>農産物以外の棚卸高</t>
        </r>
        <r>
          <rPr>
            <sz val="9"/>
            <color indexed="81"/>
            <rFont val="ＭＳ Ｐゴシック"/>
            <family val="3"/>
            <charset val="128"/>
          </rPr>
          <t xml:space="preserve">
</t>
        </r>
        <r>
          <rPr>
            <sz val="10"/>
            <color indexed="81"/>
            <rFont val="ＭＳ Ｐゴシック"/>
            <family val="3"/>
            <charset val="128"/>
          </rPr>
          <t>毎年同程度の規模で作付けをする未収穫農産物や毎年同程度の数量を翌年へ繰り越す農産物以外の資材については、棚卸しを省略しても差し支えありません。
販売の目的で飼育する牛、馬、豚、鶏などについては、取得価額に年末までの育成費用を加算して記入します。</t>
        </r>
      </text>
    </comment>
    <comment ref="AK33" authorId="0" shapeId="0">
      <text>
        <r>
          <rPr>
            <b/>
            <sz val="9"/>
            <color indexed="81"/>
            <rFont val="ＭＳ Ｐゴシック"/>
            <family val="3"/>
            <charset val="128"/>
          </rPr>
          <t>JAシステムに金額が計上されている場合は、ここに転記されます。
その場合は他の該当欄にもデータを入力してください。</t>
        </r>
      </text>
    </comment>
    <comment ref="D34" authorId="0" shapeId="0">
      <text>
        <r>
          <rPr>
            <b/>
            <sz val="11"/>
            <color indexed="81"/>
            <rFont val="ＭＳ Ｐゴシック"/>
            <family val="3"/>
            <charset val="128"/>
          </rPr>
          <t>租税公課</t>
        </r>
        <r>
          <rPr>
            <sz val="10"/>
            <color indexed="81"/>
            <rFont val="ＭＳ Ｐゴシック"/>
            <family val="3"/>
            <charset val="128"/>
          </rPr>
          <t xml:space="preserve">
①税込み経理方式による消費税及び地方消費税の納付税額、事業税、固定資産税（土地、建物、償却資産）、自動車税（取得税、重量税を含む。）、不動産取得税などの税金、②水利費、農業協同組合費などの公課
</t>
        </r>
        <r>
          <rPr>
            <sz val="10"/>
            <color indexed="10"/>
            <rFont val="ＭＳ Ｐゴシック"/>
            <family val="3"/>
            <charset val="128"/>
          </rPr>
          <t>※　所得税、相続税、住民税、国民健康保険税、国民年金の保険料、国税の延滞税・加算税、地方税の延滞金・加算金、罰金、科料、過料、交通犯則金などは必要経費になりません。</t>
        </r>
      </text>
    </comment>
    <comment ref="H34" authorId="0" shapeId="0">
      <text>
        <r>
          <rPr>
            <b/>
            <sz val="9"/>
            <color indexed="81"/>
            <rFont val="ＭＳ Ｐゴシック"/>
            <family val="3"/>
            <charset val="128"/>
          </rPr>
          <t>金額の追加等は「集計あん分表シート」から入力してください。左の科目名をクリックすると入力欄へ移動します。</t>
        </r>
      </text>
    </comment>
    <comment ref="D35" authorId="0" shapeId="0">
      <text>
        <r>
          <rPr>
            <b/>
            <sz val="11"/>
            <color indexed="81"/>
            <rFont val="ＭＳ Ｐゴシック"/>
            <family val="3"/>
            <charset val="128"/>
          </rPr>
          <t>種苗費</t>
        </r>
        <r>
          <rPr>
            <b/>
            <sz val="9"/>
            <color indexed="81"/>
            <rFont val="ＭＳ Ｐゴシック"/>
            <family val="3"/>
            <charset val="128"/>
          </rPr>
          <t xml:space="preserve">
</t>
        </r>
        <r>
          <rPr>
            <sz val="10"/>
            <color indexed="81"/>
            <rFont val="ＭＳ Ｐゴシック"/>
            <family val="3"/>
            <charset val="128"/>
          </rPr>
          <t>種もみ、苗類、種いもなどの購入費用（自給分については、収穫した時の価額によって記入します。）</t>
        </r>
        <r>
          <rPr>
            <sz val="9"/>
            <color indexed="81"/>
            <rFont val="ＭＳ Ｐゴシック"/>
            <family val="3"/>
            <charset val="128"/>
          </rPr>
          <t xml:space="preserve">
</t>
        </r>
      </text>
    </comment>
    <comment ref="H35" authorId="0" shapeId="0">
      <text>
        <r>
          <rPr>
            <b/>
            <sz val="9"/>
            <color indexed="81"/>
            <rFont val="ＭＳ Ｐゴシック"/>
            <family val="3"/>
            <charset val="128"/>
          </rPr>
          <t>金額の追加等は「経費追加シート」から入力してください。左の科目名をクリックすると入力欄へ移動します。</t>
        </r>
      </text>
    </comment>
    <comment ref="K35" authorId="0" shapeId="0">
      <text>
        <r>
          <rPr>
            <b/>
            <sz val="11"/>
            <color indexed="81"/>
            <rFont val="ＭＳ Ｐゴシック"/>
            <family val="3"/>
            <charset val="128"/>
          </rPr>
          <t>経費から差し引く果樹牛馬等の育成費用</t>
        </r>
        <r>
          <rPr>
            <sz val="9"/>
            <color indexed="81"/>
            <rFont val="ＭＳ Ｐゴシック"/>
            <family val="3"/>
            <charset val="128"/>
          </rPr>
          <t xml:space="preserve">
</t>
        </r>
        <r>
          <rPr>
            <sz val="10"/>
            <color indexed="81"/>
            <rFont val="ＭＳ Ｐゴシック"/>
            <family val="3"/>
            <charset val="128"/>
          </rPr>
          <t>収支内訳書２ページの「果樹・牛馬等の育成費用の計算」欄のラの金額です。</t>
        </r>
      </text>
    </comment>
    <comment ref="O35" authorId="0" shapeId="0">
      <text>
        <r>
          <rPr>
            <b/>
            <sz val="9"/>
            <color indexed="81"/>
            <rFont val="ＭＳ Ｐゴシック"/>
            <family val="3"/>
            <charset val="128"/>
          </rPr>
          <t>「内訳書（裏）シート」から数値を入力してください。左の科目名をクリックすると入力欄へ移動します。</t>
        </r>
      </text>
    </comment>
    <comment ref="T35" authorId="0" shapeId="0">
      <text>
        <r>
          <rPr>
            <b/>
            <sz val="11"/>
            <color indexed="81"/>
            <rFont val="ＭＳ Ｐゴシック"/>
            <family val="3"/>
            <charset val="128"/>
          </rPr>
          <t>専従者控除について</t>
        </r>
        <r>
          <rPr>
            <sz val="9"/>
            <color indexed="81"/>
            <rFont val="ＭＳ Ｐゴシック"/>
            <family val="3"/>
            <charset val="128"/>
          </rPr>
          <t xml:space="preserve">
事業主と生計を一にしている配偶者やその他の15歳以上の親族が本年中に6ヶ月を超える期間、事業に専ら従事している場合、その事業に従事している親族（事業専従者）1人につき、次の（１）と（２）のいずれか少ない方の金額を必要経費にすることができます。
（１）　８６０，０００円（その事業専従者が配偶者以外の親族である場合は、５００，０００円）
（２）　（専従者控除前の所得金額⑮）÷（事業専従者数＋１）
（注）農業のほか、不動産貸付業、山林業も併せて営んでいる場合の控除額については、税務署（所得税担当）におたずねください。
</t>
        </r>
        <r>
          <rPr>
            <sz val="9"/>
            <color indexed="10"/>
            <rFont val="ＭＳ Ｐゴシック"/>
            <family val="3"/>
            <charset val="128"/>
          </rPr>
          <t>※事業専従者に該当する人は、配偶者控除、配偶者特別控除又は扶養控除の対象とすることはできません。</t>
        </r>
      </text>
    </comment>
    <comment ref="D36" authorId="0" shapeId="0">
      <text>
        <r>
          <rPr>
            <b/>
            <sz val="11"/>
            <color indexed="81"/>
            <rFont val="ＭＳ Ｐゴシック"/>
            <family val="3"/>
            <charset val="128"/>
          </rPr>
          <t>素畜費</t>
        </r>
        <r>
          <rPr>
            <sz val="10"/>
            <color indexed="81"/>
            <rFont val="ＭＳ Ｐゴシック"/>
            <family val="3"/>
            <charset val="128"/>
          </rPr>
          <t xml:space="preserve">
子牛、子豚、ひななどの取得費及び種付料</t>
        </r>
      </text>
    </comment>
    <comment ref="H36" authorId="0" shapeId="0">
      <text>
        <r>
          <rPr>
            <b/>
            <sz val="9"/>
            <color indexed="81"/>
            <rFont val="ＭＳ Ｐゴシック"/>
            <family val="3"/>
            <charset val="128"/>
          </rPr>
          <t>金額の追加等は「経費追加シート」から入力してください。左の科目名をクリックすると入力欄へ移動します。</t>
        </r>
      </text>
    </comment>
    <comment ref="Z36" authorId="0" shapeId="0">
      <text>
        <r>
          <rPr>
            <b/>
            <sz val="9"/>
            <color indexed="81"/>
            <rFont val="ＭＳ Ｐゴシック"/>
            <family val="3"/>
            <charset val="128"/>
          </rPr>
          <t>15歳以上の生計を一にしている親族</t>
        </r>
      </text>
    </comment>
    <comment ref="AD36" authorId="0" shapeId="0">
      <text>
        <r>
          <rPr>
            <b/>
            <sz val="9"/>
            <color indexed="81"/>
            <rFont val="ＭＳ Ｐゴシック"/>
            <family val="3"/>
            <charset val="128"/>
          </rPr>
          <t>本年中に6ヶ月を超える期間、事業に専ら従事</t>
        </r>
      </text>
    </comment>
    <comment ref="D37" authorId="0" shapeId="0">
      <text>
        <r>
          <rPr>
            <b/>
            <sz val="11"/>
            <color indexed="81"/>
            <rFont val="ＭＳ Ｐゴシック"/>
            <family val="3"/>
            <charset val="128"/>
          </rPr>
          <t>肥料費</t>
        </r>
        <r>
          <rPr>
            <sz val="9"/>
            <color indexed="81"/>
            <rFont val="ＭＳ Ｐゴシック"/>
            <family val="3"/>
            <charset val="128"/>
          </rPr>
          <t xml:space="preserve">
</t>
        </r>
        <r>
          <rPr>
            <sz val="10"/>
            <color indexed="81"/>
            <rFont val="ＭＳ Ｐゴシック"/>
            <family val="3"/>
            <charset val="128"/>
          </rPr>
          <t>肥料の購入費用</t>
        </r>
      </text>
    </comment>
    <comment ref="H37" authorId="0" shapeId="0">
      <text>
        <r>
          <rPr>
            <b/>
            <sz val="9"/>
            <color indexed="81"/>
            <rFont val="ＭＳ Ｐゴシック"/>
            <family val="3"/>
            <charset val="128"/>
          </rPr>
          <t>金額の追加等は「経費追加シート」から入力してください。左の科目名をクリックすると入力欄へ移動します。</t>
        </r>
      </text>
    </comment>
    <comment ref="D38" authorId="0" shapeId="0">
      <text>
        <r>
          <rPr>
            <b/>
            <sz val="11"/>
            <color indexed="81"/>
            <rFont val="ＭＳ Ｐゴシック"/>
            <family val="3"/>
            <charset val="128"/>
          </rPr>
          <t>飼料費</t>
        </r>
        <r>
          <rPr>
            <sz val="9"/>
            <color indexed="81"/>
            <rFont val="ＭＳ Ｐゴシック"/>
            <family val="3"/>
            <charset val="128"/>
          </rPr>
          <t xml:space="preserve">
</t>
        </r>
        <r>
          <rPr>
            <sz val="10"/>
            <color indexed="81"/>
            <rFont val="ＭＳ Ｐゴシック"/>
            <family val="3"/>
            <charset val="128"/>
          </rPr>
          <t>飼料の購入費用</t>
        </r>
      </text>
    </comment>
    <comment ref="H38" authorId="0" shapeId="0">
      <text>
        <r>
          <rPr>
            <b/>
            <sz val="9"/>
            <color indexed="81"/>
            <rFont val="ＭＳ Ｐゴシック"/>
            <family val="3"/>
            <charset val="128"/>
          </rPr>
          <t>金額の追加等は「経費追加シート」から入力してください。左の科目名をクリックすると入力欄へ移動します。</t>
        </r>
      </text>
    </comment>
    <comment ref="D39" authorId="0" shapeId="0">
      <text>
        <r>
          <rPr>
            <b/>
            <sz val="11"/>
            <color indexed="81"/>
            <rFont val="ＭＳ Ｐゴシック"/>
            <family val="3"/>
            <charset val="128"/>
          </rPr>
          <t>農具費</t>
        </r>
        <r>
          <rPr>
            <sz val="9"/>
            <color indexed="81"/>
            <rFont val="ＭＳ Ｐゴシック"/>
            <family val="3"/>
            <charset val="128"/>
          </rPr>
          <t xml:space="preserve">
</t>
        </r>
        <r>
          <rPr>
            <sz val="10"/>
            <color indexed="81"/>
            <rFont val="ＭＳ Ｐゴシック"/>
            <family val="3"/>
            <charset val="128"/>
          </rPr>
          <t>使用可能期間が１年未満か取得価額が１０万円未満の農具の購入費用</t>
        </r>
      </text>
    </comment>
    <comment ref="H39" authorId="0" shapeId="0">
      <text>
        <r>
          <rPr>
            <b/>
            <sz val="9"/>
            <color indexed="81"/>
            <rFont val="ＭＳ Ｐゴシック"/>
            <family val="3"/>
            <charset val="128"/>
          </rPr>
          <t>金額の追加等は「経費追加シート」から入力してください。左の科目名をクリックすると入力欄へ移動します。</t>
        </r>
      </text>
    </comment>
    <comment ref="O39" authorId="0" shapeId="0">
      <text>
        <r>
          <rPr>
            <b/>
            <sz val="9"/>
            <color indexed="81"/>
            <rFont val="ＭＳ Ｐゴシック"/>
            <family val="3"/>
            <charset val="128"/>
          </rPr>
          <t>右の「事業専従者の氏名等」欄に必要項目を入力すると自動計算されます。（農業のほか、不動産貸付業、山林業も併せて営んでいる場合は正しく計算されない場合があります。）</t>
        </r>
      </text>
    </comment>
    <comment ref="D40" authorId="0" shapeId="0">
      <text>
        <r>
          <rPr>
            <b/>
            <sz val="11"/>
            <color indexed="81"/>
            <rFont val="ＭＳ Ｐゴシック"/>
            <family val="3"/>
            <charset val="128"/>
          </rPr>
          <t>農薬衛生費</t>
        </r>
        <r>
          <rPr>
            <sz val="9"/>
            <color indexed="81"/>
            <rFont val="ＭＳ Ｐゴシック"/>
            <family val="3"/>
            <charset val="128"/>
          </rPr>
          <t xml:space="preserve">
</t>
        </r>
        <r>
          <rPr>
            <sz val="10"/>
            <color indexed="81"/>
            <rFont val="ＭＳ Ｐゴシック"/>
            <family val="3"/>
            <charset val="128"/>
          </rPr>
          <t>農薬の購入費用や共同防除費</t>
        </r>
      </text>
    </comment>
    <comment ref="H40" authorId="0" shapeId="0">
      <text>
        <r>
          <rPr>
            <b/>
            <sz val="9"/>
            <color indexed="81"/>
            <rFont val="ＭＳ Ｐゴシック"/>
            <family val="3"/>
            <charset val="128"/>
          </rPr>
          <t>金額の追加等は「経費追加シート」から入力してください。左の科目名をクリックすると入力欄へ移動します。</t>
        </r>
      </text>
    </comment>
    <comment ref="D41" authorId="0" shapeId="0">
      <text>
        <r>
          <rPr>
            <b/>
            <sz val="11"/>
            <color indexed="81"/>
            <rFont val="ＭＳ Ｐゴシック"/>
            <family val="3"/>
            <charset val="128"/>
          </rPr>
          <t>諸材料費</t>
        </r>
        <r>
          <rPr>
            <sz val="9"/>
            <color indexed="81"/>
            <rFont val="ＭＳ Ｐゴシック"/>
            <family val="3"/>
            <charset val="128"/>
          </rPr>
          <t xml:space="preserve">
</t>
        </r>
        <r>
          <rPr>
            <sz val="10"/>
            <color indexed="81"/>
            <rFont val="ＭＳ Ｐゴシック"/>
            <family val="3"/>
            <charset val="128"/>
          </rPr>
          <t>ビニール、むしろ、なわ、釘、針金などの諸材料の購入費用</t>
        </r>
      </text>
    </comment>
    <comment ref="H41" authorId="0" shapeId="0">
      <text>
        <r>
          <rPr>
            <b/>
            <sz val="9"/>
            <color indexed="81"/>
            <rFont val="ＭＳ Ｐゴシック"/>
            <family val="3"/>
            <charset val="128"/>
          </rPr>
          <t>金額の追加等は「経費追加シート」から入力してください。左の科目名をクリックすると入力欄へ移動します。</t>
        </r>
      </text>
    </comment>
    <comment ref="I41" authorId="0" shapeId="0">
      <text>
        <r>
          <rPr>
            <b/>
            <sz val="11"/>
            <color indexed="81"/>
            <rFont val="ＭＳ Ｐゴシック"/>
            <family val="3"/>
            <charset val="128"/>
          </rPr>
          <t>肉用牛について特例の適用を受ける金額</t>
        </r>
        <r>
          <rPr>
            <sz val="9"/>
            <color indexed="81"/>
            <rFont val="ＭＳ Ｐゴシック"/>
            <family val="3"/>
            <charset val="128"/>
          </rPr>
          <t xml:space="preserve">
⑰の金額のうち、肉用牛の売却による農業所得の課税の特例の適用を受ける所得の黒字の金額を書きます。この場合、証明書、所得計算の明細書を確定申告書に添付してください。</t>
        </r>
      </text>
    </comment>
  </commentList>
</comments>
</file>

<file path=xl/comments2.xml><?xml version="1.0" encoding="utf-8"?>
<comments xmlns="http://schemas.openxmlformats.org/spreadsheetml/2006/main">
  <authors>
    <author>U4302</author>
  </authors>
  <commentList>
    <comment ref="B4" authorId="0" shapeId="0">
      <text>
        <r>
          <rPr>
            <b/>
            <sz val="11"/>
            <color indexed="81"/>
            <rFont val="ＭＳ Ｐゴシック"/>
            <family val="3"/>
            <charset val="128"/>
          </rPr>
          <t>農産物等の種類品名等</t>
        </r>
        <r>
          <rPr>
            <sz val="9"/>
            <color indexed="81"/>
            <rFont val="ＭＳ Ｐゴシック"/>
            <family val="3"/>
            <charset val="128"/>
          </rPr>
          <t xml:space="preserve">
</t>
        </r>
        <r>
          <rPr>
            <sz val="10"/>
            <color indexed="81"/>
            <rFont val="ＭＳ Ｐゴシック"/>
            <family val="3"/>
            <charset val="128"/>
          </rPr>
          <t>収穫したり、販売した作物などの名称を記入します。なお、温室やビニールハウス等で収穫したものは、「特殊施設」欄に記入します。</t>
        </r>
      </text>
    </comment>
    <comment ref="J4" authorId="0" shapeId="0">
      <text>
        <r>
          <rPr>
            <b/>
            <sz val="11"/>
            <color indexed="81"/>
            <rFont val="ＭＳ Ｐゴシック"/>
            <family val="3"/>
            <charset val="128"/>
          </rPr>
          <t>販売金額</t>
        </r>
        <r>
          <rPr>
            <sz val="9"/>
            <color indexed="81"/>
            <rFont val="ＭＳ Ｐゴシック"/>
            <family val="3"/>
            <charset val="128"/>
          </rPr>
          <t xml:space="preserve">
</t>
        </r>
        <r>
          <rPr>
            <sz val="10"/>
            <color indexed="81"/>
            <rFont val="ＭＳ Ｐゴシック"/>
            <family val="3"/>
            <charset val="128"/>
          </rPr>
          <t>本年中の販売金額を記入します。
なお、販売後、まだ実際に代金を受け取っていない場合でも本年中に販売したものについては、すべて本年分の販売金額になります。</t>
        </r>
      </text>
    </comment>
    <comment ref="N4" authorId="0" shapeId="0">
      <text>
        <r>
          <rPr>
            <b/>
            <sz val="11"/>
            <color indexed="81"/>
            <rFont val="ＭＳ Ｐゴシック"/>
            <family val="3"/>
            <charset val="128"/>
          </rPr>
          <t>家事消費、事業消費金額</t>
        </r>
        <r>
          <rPr>
            <sz val="9"/>
            <color indexed="81"/>
            <rFont val="ＭＳ Ｐゴシック"/>
            <family val="3"/>
            <charset val="128"/>
          </rPr>
          <t xml:space="preserve">
</t>
        </r>
        <r>
          <rPr>
            <sz val="10"/>
            <color indexed="81"/>
            <rFont val="ＭＳ Ｐゴシック"/>
            <family val="3"/>
            <charset val="128"/>
          </rPr>
          <t>農作物を家事及び事業（雇人費の現物支給など）のために消費した場合に、収穫した時の生産者販売価額により計算して記入します。</t>
        </r>
      </text>
    </comment>
    <comment ref="R4" authorId="0" shapeId="0">
      <text>
        <r>
          <rPr>
            <b/>
            <sz val="11"/>
            <color indexed="81"/>
            <rFont val="ＭＳ Ｐゴシック"/>
            <family val="3"/>
            <charset val="128"/>
          </rPr>
          <t>農産物の棚卸高</t>
        </r>
        <r>
          <rPr>
            <sz val="9"/>
            <color indexed="81"/>
            <rFont val="ＭＳ Ｐゴシック"/>
            <family val="3"/>
            <charset val="128"/>
          </rPr>
          <t xml:space="preserve">
</t>
        </r>
        <r>
          <rPr>
            <sz val="10"/>
            <color indexed="81"/>
            <rFont val="ＭＳ Ｐゴシック"/>
            <family val="3"/>
            <charset val="128"/>
          </rPr>
          <t>収穫時の生産者販売価額により計算して記入します。なお、米麦等の穀物以外の農産物で数量がわずかなものについては、棚卸しを省略しても差し支えありません。</t>
        </r>
      </text>
    </comment>
    <comment ref="AV14" authorId="0" shapeId="0">
      <text>
        <r>
          <rPr>
            <b/>
            <sz val="11"/>
            <color indexed="81"/>
            <rFont val="ＭＳ Ｐゴシック"/>
            <family val="3"/>
            <charset val="128"/>
          </rPr>
          <t>雑収入の内訳</t>
        </r>
        <r>
          <rPr>
            <sz val="9"/>
            <color indexed="81"/>
            <rFont val="ＭＳ Ｐゴシック"/>
            <family val="3"/>
            <charset val="128"/>
          </rPr>
          <t xml:space="preserve">
</t>
        </r>
        <r>
          <rPr>
            <sz val="10"/>
            <color indexed="81"/>
            <rFont val="ＭＳ Ｐゴシック"/>
            <family val="3"/>
            <charset val="128"/>
          </rPr>
          <t>受取共済金、出荷奨励金、野菜・鶏卵などの価格差補てん金、農作業受託料、事業分量分配金などの名称と金額を記入します。</t>
        </r>
      </text>
    </comment>
    <comment ref="B25" authorId="0" shapeId="0">
      <text>
        <r>
          <rPr>
            <b/>
            <sz val="9"/>
            <color indexed="81"/>
            <rFont val="ＭＳ Ｐゴシック"/>
            <family val="3"/>
            <charset val="128"/>
          </rPr>
          <t>減価償却費シートから入力してください。</t>
        </r>
      </text>
    </comment>
    <comment ref="J37" authorId="0" shapeId="0">
      <text>
        <r>
          <rPr>
            <b/>
            <sz val="11"/>
            <color indexed="81"/>
            <rFont val="ＭＳ Ｐゴシック"/>
            <family val="3"/>
            <charset val="128"/>
          </rPr>
          <t>前年からの繰越額</t>
        </r>
        <r>
          <rPr>
            <sz val="9"/>
            <color indexed="81"/>
            <rFont val="ＭＳ Ｐゴシック"/>
            <family val="3"/>
            <charset val="128"/>
          </rPr>
          <t xml:space="preserve">
</t>
        </r>
        <r>
          <rPr>
            <sz val="10"/>
            <color indexed="81"/>
            <rFont val="ＭＳ Ｐゴシック"/>
            <family val="3"/>
            <charset val="128"/>
          </rPr>
          <t>前年以前から引き続き育成している果樹・牛馬等に係る取得費と育成費用の前年末の合計額を記入します。</t>
        </r>
      </text>
    </comment>
    <comment ref="S38" authorId="0" shapeId="0">
      <text>
        <r>
          <rPr>
            <b/>
            <sz val="11"/>
            <color indexed="81"/>
            <rFont val="ＭＳ Ｐゴシック"/>
            <family val="3"/>
            <charset val="128"/>
          </rPr>
          <t>本年中の肥料、農薬等の投下費用</t>
        </r>
        <r>
          <rPr>
            <sz val="9"/>
            <color indexed="81"/>
            <rFont val="ＭＳ Ｐゴシック"/>
            <family val="3"/>
            <charset val="128"/>
          </rPr>
          <t xml:space="preserve">
</t>
        </r>
        <r>
          <rPr>
            <sz val="10"/>
            <color indexed="81"/>
            <rFont val="ＭＳ Ｐゴシック"/>
            <family val="3"/>
            <charset val="128"/>
          </rPr>
          <t>飼料費、肥料費、農薬費のみを育成費用としても差し支えありません。</t>
        </r>
      </text>
    </comment>
    <comment ref="AB38" authorId="0" shapeId="0">
      <text>
        <r>
          <rPr>
            <b/>
            <sz val="11"/>
            <color indexed="81"/>
            <rFont val="ＭＳ Ｐゴシック"/>
            <family val="3"/>
            <charset val="128"/>
          </rPr>
          <t>育成中の果樹等から生じた収入金額</t>
        </r>
        <r>
          <rPr>
            <sz val="9"/>
            <color indexed="81"/>
            <rFont val="ＭＳ Ｐゴシック"/>
            <family val="3"/>
            <charset val="128"/>
          </rPr>
          <t xml:space="preserve">
</t>
        </r>
        <r>
          <rPr>
            <sz val="10"/>
            <color indexed="81"/>
            <rFont val="ＭＳ Ｐゴシック"/>
            <family val="3"/>
            <charset val="128"/>
          </rPr>
          <t>育成中の果樹から収穫した果実の収入金額は果樹の育成費用から差し引きます。
ただし、毎年継続して販売金額に含めて申告する方法をとっている場合には差し引く必要はありません。</t>
        </r>
      </text>
    </comment>
  </commentList>
</comments>
</file>

<file path=xl/comments3.xml><?xml version="1.0" encoding="utf-8"?>
<comments xmlns="http://schemas.openxmlformats.org/spreadsheetml/2006/main">
  <authors>
    <author>U4302</author>
  </authors>
  <commentList>
    <comment ref="J2" authorId="0" shapeId="0">
      <text>
        <r>
          <rPr>
            <b/>
            <sz val="9"/>
            <color indexed="81"/>
            <rFont val="ＭＳ Ｐゴシック"/>
            <family val="3"/>
            <charset val="128"/>
          </rPr>
          <t>定率法には対応していません。</t>
        </r>
      </text>
    </comment>
    <comment ref="K2" authorId="0" shapeId="0">
      <text>
        <r>
          <rPr>
            <b/>
            <sz val="9"/>
            <color indexed="81"/>
            <rFont val="ＭＳ Ｐゴシック"/>
            <family val="3"/>
            <charset val="128"/>
          </rPr>
          <t>中古資産の耐用年数については、この表の下段を参照してください。</t>
        </r>
      </text>
    </comment>
    <comment ref="W2" authorId="0" shapeId="0">
      <text>
        <r>
          <rPr>
            <b/>
            <sz val="9"/>
            <color indexed="81"/>
            <rFont val="ＭＳ Ｐゴシック"/>
            <family val="3"/>
            <charset val="128"/>
          </rPr>
          <t>事業用資産を除却（廃棄）した場合は、未償却残高に事業専用割合を乗じて「固定資産除却損」として必要経費に算入してください。（一括償却資産については使用後３年以内に廃棄した場合でも除却損とせず、３年均等償却としてください。）
また、下取り等に出した（売却）場合は、総合譲渡所得の経費として農業所得とは別に計算します。</t>
        </r>
      </text>
    </comment>
    <comment ref="H3" authorId="0" shapeId="0">
      <text>
        <r>
          <rPr>
            <b/>
            <sz val="11"/>
            <color indexed="81"/>
            <rFont val="ＭＳ Ｐゴシック"/>
            <family val="3"/>
            <charset val="128"/>
          </rPr>
          <t>［少額な減価償却資産について］</t>
        </r>
        <r>
          <rPr>
            <sz val="9"/>
            <color indexed="81"/>
            <rFont val="ＭＳ Ｐゴシック"/>
            <family val="3"/>
            <charset val="128"/>
          </rPr>
          <t xml:space="preserve">
</t>
        </r>
        <r>
          <rPr>
            <sz val="10"/>
            <color indexed="10"/>
            <rFont val="ＭＳ Ｐゴシック"/>
            <family val="3"/>
            <charset val="128"/>
          </rPr>
          <t>使用可能期間が１年未満か取得価額が１０万円未満のいわゆる少額な減価償却資産</t>
        </r>
        <r>
          <rPr>
            <sz val="10"/>
            <color indexed="81"/>
            <rFont val="ＭＳ Ｐゴシック"/>
            <family val="3"/>
            <charset val="128"/>
          </rPr>
          <t xml:space="preserve">については、減価償却をしないで、使用した時にその取得価額がそのまま必要経費になります。
（経費入力シートの「農具費(ヘ)」欄に入力してください。）
</t>
        </r>
        <r>
          <rPr>
            <b/>
            <sz val="11"/>
            <color indexed="81"/>
            <rFont val="ＭＳ Ｐゴシック"/>
            <family val="3"/>
            <charset val="128"/>
          </rPr>
          <t>［一括償却資産について］</t>
        </r>
        <r>
          <rPr>
            <sz val="10"/>
            <color indexed="81"/>
            <rFont val="ＭＳ Ｐゴシック"/>
            <family val="3"/>
            <charset val="128"/>
          </rPr>
          <t xml:space="preserve">
</t>
        </r>
        <r>
          <rPr>
            <sz val="10"/>
            <color indexed="10"/>
            <rFont val="ＭＳ Ｐゴシック"/>
            <family val="3"/>
            <charset val="128"/>
          </rPr>
          <t>取得価額が１０万円以上２０万円未満の減価償却資産</t>
        </r>
        <r>
          <rPr>
            <sz val="10"/>
            <color indexed="81"/>
            <rFont val="ＭＳ Ｐゴシック"/>
            <family val="3"/>
            <charset val="128"/>
          </rPr>
          <t>については、減価償却をしないでその使用した年以後３年間の各年分において、その減価償却資産の全部又は特定の一部を一括し、一括した減価償却資産の取得価額の合計額の３分の１の金額を必要経費にすることができます。
（名称等のリストから「一括償却資産」を選択し、「取得価額」欄には当該年中に取得した一括償却資産の計算を選択する資産の合計額を入力してください。）</t>
        </r>
      </text>
    </comment>
    <comment ref="P3" authorId="0" shapeId="0">
      <text>
        <r>
          <rPr>
            <b/>
            <sz val="9"/>
            <color indexed="81"/>
            <rFont val="ＭＳ Ｐゴシック"/>
            <family val="3"/>
            <charset val="128"/>
          </rPr>
          <t>特別償却費の計算には対応していません。</t>
        </r>
        <r>
          <rPr>
            <sz val="9"/>
            <color indexed="81"/>
            <rFont val="ＭＳ Ｐゴシック"/>
            <family val="3"/>
            <charset val="128"/>
          </rPr>
          <t xml:space="preserve">
</t>
        </r>
      </text>
    </comment>
    <comment ref="C5" authorId="0" shapeId="0">
      <text>
        <r>
          <rPr>
            <b/>
            <sz val="9"/>
            <color indexed="10"/>
            <rFont val="ＭＳ Ｐゴシック"/>
            <family val="3"/>
            <charset val="128"/>
          </rPr>
          <t>入力前に表下の注意事項もお読みください。</t>
        </r>
      </text>
    </comment>
  </commentList>
</comments>
</file>

<file path=xl/comments4.xml><?xml version="1.0" encoding="utf-8"?>
<comments xmlns="http://schemas.openxmlformats.org/spreadsheetml/2006/main">
  <authors>
    <author>U4302</author>
  </authors>
  <commentList>
    <comment ref="O9" authorId="0" shapeId="0">
      <text>
        <r>
          <rPr>
            <sz val="22"/>
            <color indexed="81"/>
            <rFont val="ＭＳ Ｐゴシック"/>
            <family val="3"/>
            <charset val="128"/>
          </rPr>
          <t>販売数量にはＢ表の決算金額（5列目）に対応する数量をKgで入力してください。</t>
        </r>
      </text>
    </comment>
    <comment ref="P9" authorId="0" shapeId="0">
      <text>
        <r>
          <rPr>
            <b/>
            <sz val="22"/>
            <color indexed="81"/>
            <rFont val="ＭＳ Ｐゴシック"/>
            <family val="3"/>
            <charset val="128"/>
          </rPr>
          <t>出荷経費</t>
        </r>
        <r>
          <rPr>
            <sz val="22"/>
            <color indexed="81"/>
            <rFont val="ＭＳ Ｐゴシック"/>
            <family val="3"/>
            <charset val="128"/>
          </rPr>
          <t xml:space="preserve">
販売金額に含まれる農協・市場手数料、包装費用などの合計額を入力してください。
通常はD表の【合計の内訳（税込）】行の経費区分が「荷手1」の金額です。</t>
        </r>
      </text>
    </comment>
    <comment ref="T9" authorId="0" shapeId="0">
      <text>
        <r>
          <rPr>
            <b/>
            <sz val="22"/>
            <color indexed="81"/>
            <rFont val="ＭＳ Ｐゴシック"/>
            <family val="3"/>
            <charset val="128"/>
          </rPr>
          <t>販売なしの場合の単価</t>
        </r>
        <r>
          <rPr>
            <sz val="22"/>
            <color indexed="81"/>
            <rFont val="ＭＳ Ｐゴシック"/>
            <family val="3"/>
            <charset val="128"/>
          </rPr>
          <t xml:space="preserve">
市場の平均価格や米の仮渡金価格などを参考にして求めてください。
Kgあたりの単価を入力してください。米の場合は下段に１俵あたりの金額を入力してください。</t>
        </r>
      </text>
    </comment>
  </commentList>
</comments>
</file>

<file path=xl/comments5.xml><?xml version="1.0" encoding="utf-8"?>
<comments xmlns="http://schemas.openxmlformats.org/spreadsheetml/2006/main">
  <authors>
    <author>U4302</author>
  </authors>
  <commentList>
    <comment ref="H10" authorId="0" shapeId="0">
      <text>
        <r>
          <rPr>
            <b/>
            <sz val="22"/>
            <color indexed="81"/>
            <rFont val="ＭＳ Ｐゴシック"/>
            <family val="3"/>
            <charset val="128"/>
          </rPr>
          <t>追加金額</t>
        </r>
        <r>
          <rPr>
            <sz val="22"/>
            <color indexed="81"/>
            <rFont val="ＭＳ Ｐゴシック"/>
            <family val="3"/>
            <charset val="128"/>
          </rPr>
          <t xml:space="preserve">
租税公課以降の追加金額は「集計あん分表シート」又は「経費追加シート」から入力してください。</t>
        </r>
      </text>
    </comment>
    <comment ref="J10" authorId="0" shapeId="0">
      <text>
        <r>
          <rPr>
            <b/>
            <sz val="22"/>
            <color indexed="81"/>
            <rFont val="ＭＳ Ｐゴシック"/>
            <family val="3"/>
            <charset val="128"/>
          </rPr>
          <t>家事上の経費</t>
        </r>
        <r>
          <rPr>
            <sz val="22"/>
            <color indexed="81"/>
            <rFont val="ＭＳ Ｐゴシック"/>
            <family val="3"/>
            <charset val="128"/>
          </rPr>
          <t xml:space="preserve">
農業に関係のない経費が含まれている場合は、「集計あん分表シート」で経費あん分してください。</t>
        </r>
      </text>
    </comment>
    <comment ref="H13" authorId="0" shapeId="0">
      <text>
        <r>
          <rPr>
            <b/>
            <sz val="22"/>
            <color indexed="81"/>
            <rFont val="ＭＳ Ｐゴシック"/>
            <family val="3"/>
            <charset val="128"/>
          </rPr>
          <t>内訳書(表)シート「雇人費の内訳」欄に追加入力した分です。</t>
        </r>
      </text>
    </comment>
    <comment ref="H14" authorId="0" shapeId="0">
      <text>
        <r>
          <rPr>
            <b/>
            <sz val="22"/>
            <color indexed="81"/>
            <rFont val="ＭＳ Ｐゴシック"/>
            <family val="3"/>
            <charset val="128"/>
          </rPr>
          <t>内訳書(表)シート「小作料･賃借料の内訳」欄２行目に入力した分です。</t>
        </r>
      </text>
    </comment>
    <comment ref="H15" authorId="0" shapeId="0">
      <text>
        <r>
          <rPr>
            <b/>
            <sz val="22"/>
            <color indexed="81"/>
            <rFont val="ＭＳ Ｐゴシック"/>
            <family val="3"/>
            <charset val="128"/>
          </rPr>
          <t>減価償却費シート⑩の欄の金額です。</t>
        </r>
      </text>
    </comment>
  </commentList>
</comments>
</file>

<file path=xl/comments6.xml><?xml version="1.0" encoding="utf-8"?>
<comments xmlns="http://schemas.openxmlformats.org/spreadsheetml/2006/main">
  <authors>
    <author>U4302</author>
  </authors>
  <commentList>
    <comment ref="B3" authorId="0" shapeId="0">
      <text>
        <r>
          <rPr>
            <b/>
            <sz val="9"/>
            <color indexed="81"/>
            <rFont val="ＭＳ Ｐゴシック"/>
            <family val="3"/>
            <charset val="128"/>
          </rPr>
          <t>人に貸している耕作地は除いてください。
貸地の分は不動産所得の必要経費になります。</t>
        </r>
      </text>
    </comment>
    <comment ref="B4" authorId="0" shapeId="0">
      <text>
        <r>
          <rPr>
            <b/>
            <sz val="9"/>
            <color indexed="81"/>
            <rFont val="ＭＳ Ｐゴシック"/>
            <family val="3"/>
            <charset val="128"/>
          </rPr>
          <t>下段の建物が建っている土地の課税標準額の合計を入力してください。</t>
        </r>
      </text>
    </comment>
    <comment ref="E15" authorId="0" shapeId="0">
      <text>
        <r>
          <rPr>
            <b/>
            <sz val="9"/>
            <color indexed="81"/>
            <rFont val="ＭＳ Ｐゴシック"/>
            <family val="3"/>
            <charset val="128"/>
          </rPr>
          <t>Ｃ表の家事上の経費（6列目）に転記される金額です。</t>
        </r>
      </text>
    </comment>
    <comment ref="A20" authorId="0" shapeId="0">
      <text>
        <r>
          <rPr>
            <b/>
            <sz val="9"/>
            <color indexed="81"/>
            <rFont val="ＭＳ Ｐゴシック"/>
            <family val="3"/>
            <charset val="128"/>
          </rPr>
          <t>クリックすると入力欄に移動します。</t>
        </r>
      </text>
    </comment>
    <comment ref="E25" authorId="0" shapeId="0">
      <text>
        <r>
          <rPr>
            <b/>
            <sz val="9"/>
            <color indexed="81"/>
            <rFont val="ＭＳ Ｐゴシック"/>
            <family val="3"/>
            <charset val="128"/>
          </rPr>
          <t>Ｃ表の家事上の経費（6列目）に転記される金額です。</t>
        </r>
      </text>
    </comment>
    <comment ref="A34" authorId="0" shapeId="0">
      <text>
        <r>
          <rPr>
            <b/>
            <sz val="9"/>
            <color indexed="81"/>
            <rFont val="ＭＳ Ｐゴシック"/>
            <family val="3"/>
            <charset val="128"/>
          </rPr>
          <t>クリックすると入力欄に移動します。</t>
        </r>
      </text>
    </comment>
    <comment ref="E38" authorId="0" shapeId="0">
      <text>
        <r>
          <rPr>
            <b/>
            <sz val="9"/>
            <color indexed="81"/>
            <rFont val="ＭＳ Ｐゴシック"/>
            <family val="3"/>
            <charset val="128"/>
          </rPr>
          <t>Ｃ表の家事上の経費（6列目）に転記される金額です。</t>
        </r>
      </text>
    </comment>
    <comment ref="C41" authorId="0" shapeId="0">
      <text>
        <r>
          <rPr>
            <b/>
            <sz val="9"/>
            <color indexed="81"/>
            <rFont val="ＭＳ Ｐゴシック"/>
            <family val="3"/>
            <charset val="128"/>
          </rPr>
          <t>租税公課と同じ割合であん分します。</t>
        </r>
      </text>
    </comment>
    <comment ref="C42" authorId="0" shapeId="0">
      <text>
        <r>
          <rPr>
            <b/>
            <sz val="9"/>
            <color indexed="81"/>
            <rFont val="ＭＳ Ｐゴシック"/>
            <family val="3"/>
            <charset val="128"/>
          </rPr>
          <t>租税公課と同じ割合であん分します。</t>
        </r>
      </text>
    </comment>
    <comment ref="C43" authorId="0" shapeId="0">
      <text>
        <r>
          <rPr>
            <b/>
            <sz val="9"/>
            <color indexed="81"/>
            <rFont val="ＭＳ Ｐゴシック"/>
            <family val="3"/>
            <charset val="128"/>
          </rPr>
          <t>租税公課と同じ割合であん分します。</t>
        </r>
      </text>
    </comment>
    <comment ref="C44" authorId="0" shapeId="0">
      <text>
        <r>
          <rPr>
            <b/>
            <sz val="9"/>
            <color indexed="81"/>
            <rFont val="ＭＳ Ｐゴシック"/>
            <family val="3"/>
            <charset val="128"/>
          </rPr>
          <t>租税公課と同じ割合であん分します。</t>
        </r>
      </text>
    </comment>
    <comment ref="A45" authorId="0" shapeId="0">
      <text>
        <r>
          <rPr>
            <b/>
            <sz val="9"/>
            <color indexed="81"/>
            <rFont val="ＭＳ Ｐゴシック"/>
            <family val="3"/>
            <charset val="128"/>
          </rPr>
          <t>クリックすると入力欄に移動します。</t>
        </r>
      </text>
    </comment>
    <comment ref="E49" authorId="0" shapeId="0">
      <text>
        <r>
          <rPr>
            <b/>
            <sz val="9"/>
            <color indexed="81"/>
            <rFont val="ＭＳ Ｐゴシック"/>
            <family val="3"/>
            <charset val="128"/>
          </rPr>
          <t>Ｃ表の家事上の経費（6列目）に転記される金額です。</t>
        </r>
      </text>
    </comment>
    <comment ref="A58" authorId="0" shapeId="0">
      <text>
        <r>
          <rPr>
            <b/>
            <sz val="9"/>
            <color indexed="81"/>
            <rFont val="ＭＳ Ｐゴシック"/>
            <family val="3"/>
            <charset val="128"/>
          </rPr>
          <t>クリックすると入力欄に移動します。</t>
        </r>
      </text>
    </comment>
  </commentList>
</comments>
</file>

<file path=xl/comments7.xml><?xml version="1.0" encoding="utf-8"?>
<comments xmlns="http://schemas.openxmlformats.org/spreadsheetml/2006/main">
  <authors>
    <author>U4302</author>
  </authors>
  <commentList>
    <comment ref="A1" authorId="0" shapeId="0">
      <text>
        <r>
          <rPr>
            <b/>
            <sz val="9"/>
            <color indexed="81"/>
            <rFont val="ＭＳ Ｐゴシック"/>
            <family val="3"/>
            <charset val="128"/>
          </rPr>
          <t xml:space="preserve">
</t>
        </r>
      </text>
    </comment>
    <comment ref="D1" authorId="0" shapeId="0">
      <text>
        <r>
          <rPr>
            <b/>
            <sz val="11"/>
            <color indexed="81"/>
            <rFont val="ＭＳ Ｐゴシック"/>
            <family val="3"/>
            <charset val="128"/>
          </rPr>
          <t>租税公課</t>
        </r>
        <r>
          <rPr>
            <sz val="10"/>
            <color indexed="81"/>
            <rFont val="ＭＳ Ｐゴシック"/>
            <family val="3"/>
            <charset val="128"/>
          </rPr>
          <t xml:space="preserve">
①税込み経理方式による消費税及び地方消費税の納付税額、事業税、固定資産税（土地、建物、償却資産）、自動車税（取得税、重量税を含む。）、不動産取得税などの税金、②水利費、農業協同組合費などの公課
</t>
        </r>
        <r>
          <rPr>
            <sz val="10"/>
            <color indexed="10"/>
            <rFont val="ＭＳ Ｐゴシック"/>
            <family val="3"/>
            <charset val="128"/>
          </rPr>
          <t>※　所得税、相続税、住民税、国民健康保険税、国民年金の保険料、国税の延滞税・加算税、地方税の延滞金・加算金、罰金、科料、過料、交通犯則金などは必要経費になりません。</t>
        </r>
      </text>
    </comment>
    <comment ref="G1" authorId="0" shapeId="0">
      <text>
        <r>
          <rPr>
            <b/>
            <sz val="11"/>
            <color indexed="81"/>
            <rFont val="ＭＳ Ｐゴシック"/>
            <family val="3"/>
            <charset val="128"/>
          </rPr>
          <t>種苗費</t>
        </r>
        <r>
          <rPr>
            <b/>
            <sz val="9"/>
            <color indexed="81"/>
            <rFont val="ＭＳ Ｐゴシック"/>
            <family val="3"/>
            <charset val="128"/>
          </rPr>
          <t xml:space="preserve">
</t>
        </r>
        <r>
          <rPr>
            <sz val="10"/>
            <color indexed="81"/>
            <rFont val="ＭＳ Ｐゴシック"/>
            <family val="3"/>
            <charset val="128"/>
          </rPr>
          <t>種もみ、苗類、種いもなどの購入費用（自給分については、収穫した時の価額によって記入します。）</t>
        </r>
        <r>
          <rPr>
            <sz val="9"/>
            <color indexed="81"/>
            <rFont val="ＭＳ Ｐゴシック"/>
            <family val="3"/>
            <charset val="128"/>
          </rPr>
          <t xml:space="preserve">
</t>
        </r>
      </text>
    </comment>
    <comment ref="J1" authorId="0" shapeId="0">
      <text>
        <r>
          <rPr>
            <b/>
            <sz val="11"/>
            <color indexed="81"/>
            <rFont val="ＭＳ Ｐゴシック"/>
            <family val="3"/>
            <charset val="128"/>
          </rPr>
          <t>素畜費</t>
        </r>
        <r>
          <rPr>
            <sz val="10"/>
            <color indexed="81"/>
            <rFont val="ＭＳ Ｐゴシック"/>
            <family val="3"/>
            <charset val="128"/>
          </rPr>
          <t xml:space="preserve">
子牛、子豚、ひななどの取得費及び種付料</t>
        </r>
      </text>
    </comment>
    <comment ref="M1" authorId="0" shapeId="0">
      <text>
        <r>
          <rPr>
            <b/>
            <sz val="11"/>
            <color indexed="81"/>
            <rFont val="ＭＳ Ｐゴシック"/>
            <family val="3"/>
            <charset val="128"/>
          </rPr>
          <t>肥料費</t>
        </r>
        <r>
          <rPr>
            <sz val="9"/>
            <color indexed="81"/>
            <rFont val="ＭＳ Ｐゴシック"/>
            <family val="3"/>
            <charset val="128"/>
          </rPr>
          <t xml:space="preserve">
</t>
        </r>
        <r>
          <rPr>
            <sz val="10"/>
            <color indexed="81"/>
            <rFont val="ＭＳ Ｐゴシック"/>
            <family val="3"/>
            <charset val="128"/>
          </rPr>
          <t>肥料の購入費用</t>
        </r>
      </text>
    </comment>
    <comment ref="P1" authorId="0" shapeId="0">
      <text>
        <r>
          <rPr>
            <b/>
            <sz val="11"/>
            <color indexed="81"/>
            <rFont val="ＭＳ Ｐゴシック"/>
            <family val="3"/>
            <charset val="128"/>
          </rPr>
          <t>飼料費</t>
        </r>
        <r>
          <rPr>
            <sz val="9"/>
            <color indexed="81"/>
            <rFont val="ＭＳ Ｐゴシック"/>
            <family val="3"/>
            <charset val="128"/>
          </rPr>
          <t xml:space="preserve">
</t>
        </r>
        <r>
          <rPr>
            <sz val="10"/>
            <color indexed="81"/>
            <rFont val="ＭＳ Ｐゴシック"/>
            <family val="3"/>
            <charset val="128"/>
          </rPr>
          <t>飼料の購入費用</t>
        </r>
      </text>
    </comment>
    <comment ref="S1" authorId="0" shapeId="0">
      <text>
        <r>
          <rPr>
            <b/>
            <sz val="11"/>
            <color indexed="81"/>
            <rFont val="ＭＳ Ｐゴシック"/>
            <family val="3"/>
            <charset val="128"/>
          </rPr>
          <t>農具費</t>
        </r>
        <r>
          <rPr>
            <sz val="9"/>
            <color indexed="81"/>
            <rFont val="ＭＳ Ｐゴシック"/>
            <family val="3"/>
            <charset val="128"/>
          </rPr>
          <t xml:space="preserve">
</t>
        </r>
        <r>
          <rPr>
            <sz val="10"/>
            <color indexed="81"/>
            <rFont val="ＭＳ Ｐゴシック"/>
            <family val="3"/>
            <charset val="128"/>
          </rPr>
          <t>使用可能期間が１年未満か取得価額が１０万円未満の農具の購入費用</t>
        </r>
      </text>
    </comment>
    <comment ref="V1" authorId="0" shapeId="0">
      <text>
        <r>
          <rPr>
            <b/>
            <sz val="11"/>
            <color indexed="81"/>
            <rFont val="ＭＳ Ｐゴシック"/>
            <family val="3"/>
            <charset val="128"/>
          </rPr>
          <t>農薬衛生費</t>
        </r>
        <r>
          <rPr>
            <sz val="9"/>
            <color indexed="81"/>
            <rFont val="ＭＳ Ｐゴシック"/>
            <family val="3"/>
            <charset val="128"/>
          </rPr>
          <t xml:space="preserve">
</t>
        </r>
        <r>
          <rPr>
            <sz val="10"/>
            <color indexed="81"/>
            <rFont val="ＭＳ Ｐゴシック"/>
            <family val="3"/>
            <charset val="128"/>
          </rPr>
          <t>農薬の購入費用や共同防除費</t>
        </r>
      </text>
    </comment>
    <comment ref="Y1" authorId="0" shapeId="0">
      <text>
        <r>
          <rPr>
            <b/>
            <sz val="11"/>
            <color indexed="81"/>
            <rFont val="ＭＳ Ｐゴシック"/>
            <family val="3"/>
            <charset val="128"/>
          </rPr>
          <t>諸材料費</t>
        </r>
        <r>
          <rPr>
            <sz val="9"/>
            <color indexed="81"/>
            <rFont val="ＭＳ Ｐゴシック"/>
            <family val="3"/>
            <charset val="128"/>
          </rPr>
          <t xml:space="preserve">
</t>
        </r>
        <r>
          <rPr>
            <sz val="10"/>
            <color indexed="81"/>
            <rFont val="ＭＳ Ｐゴシック"/>
            <family val="3"/>
            <charset val="128"/>
          </rPr>
          <t>ビニール、むしろ、なわ、釘、針金などの諸材料の購入費用</t>
        </r>
      </text>
    </comment>
    <comment ref="AB1" authorId="0" shapeId="0">
      <text>
        <r>
          <rPr>
            <b/>
            <sz val="11"/>
            <color indexed="81"/>
            <rFont val="ＭＳ Ｐゴシック"/>
            <family val="3"/>
            <charset val="128"/>
          </rPr>
          <t>修繕費</t>
        </r>
        <r>
          <rPr>
            <sz val="9"/>
            <color indexed="81"/>
            <rFont val="ＭＳ Ｐゴシック"/>
            <family val="3"/>
            <charset val="128"/>
          </rPr>
          <t xml:space="preserve">
</t>
        </r>
        <r>
          <rPr>
            <sz val="10"/>
            <color indexed="81"/>
            <rFont val="ＭＳ Ｐゴシック"/>
            <family val="3"/>
            <charset val="128"/>
          </rPr>
          <t>農機具、農用自動車、建物及び施設などの修理に要した費用</t>
        </r>
      </text>
    </comment>
    <comment ref="AE1" authorId="0" shapeId="0">
      <text>
        <r>
          <rPr>
            <b/>
            <sz val="11"/>
            <color indexed="81"/>
            <rFont val="ＭＳ Ｐゴシック"/>
            <family val="3"/>
            <charset val="128"/>
          </rPr>
          <t>動力光熱費</t>
        </r>
        <r>
          <rPr>
            <sz val="9"/>
            <color indexed="81"/>
            <rFont val="ＭＳ Ｐゴシック"/>
            <family val="3"/>
            <charset val="128"/>
          </rPr>
          <t xml:space="preserve">
</t>
        </r>
        <r>
          <rPr>
            <sz val="10"/>
            <color indexed="81"/>
            <rFont val="ＭＳ Ｐゴシック"/>
            <family val="3"/>
            <charset val="128"/>
          </rPr>
          <t>電気料、水道料、ガス代、灯油やガソリンなどの燃料費</t>
        </r>
      </text>
    </comment>
    <comment ref="AH1" authorId="0" shapeId="0">
      <text>
        <r>
          <rPr>
            <b/>
            <sz val="11"/>
            <color indexed="81"/>
            <rFont val="ＭＳ Ｐゴシック"/>
            <family val="3"/>
            <charset val="128"/>
          </rPr>
          <t>作業用衣料費</t>
        </r>
        <r>
          <rPr>
            <sz val="9"/>
            <color indexed="81"/>
            <rFont val="ＭＳ Ｐゴシック"/>
            <family val="3"/>
            <charset val="128"/>
          </rPr>
          <t xml:space="preserve">
</t>
        </r>
        <r>
          <rPr>
            <sz val="10"/>
            <color indexed="81"/>
            <rFont val="ＭＳ Ｐゴシック"/>
            <family val="3"/>
            <charset val="128"/>
          </rPr>
          <t>作業衣、地下たびなどの購入費用</t>
        </r>
      </text>
    </comment>
    <comment ref="AK1" authorId="0" shapeId="0">
      <text>
        <r>
          <rPr>
            <b/>
            <sz val="11"/>
            <color indexed="81"/>
            <rFont val="ＭＳ Ｐゴシック"/>
            <family val="3"/>
            <charset val="128"/>
          </rPr>
          <t>農業共済掛金</t>
        </r>
        <r>
          <rPr>
            <sz val="9"/>
            <color indexed="81"/>
            <rFont val="ＭＳ Ｐゴシック"/>
            <family val="3"/>
            <charset val="128"/>
          </rPr>
          <t xml:space="preserve">
</t>
        </r>
        <r>
          <rPr>
            <sz val="10"/>
            <color indexed="81"/>
            <rFont val="ＭＳ Ｐゴシック"/>
            <family val="3"/>
            <charset val="128"/>
          </rPr>
          <t>水稲、果樹、家畜などに係る共済掛金</t>
        </r>
      </text>
    </comment>
    <comment ref="AN1" authorId="0" shapeId="0">
      <text>
        <r>
          <rPr>
            <b/>
            <sz val="11"/>
            <color indexed="81"/>
            <rFont val="ＭＳ Ｐゴシック"/>
            <family val="3"/>
            <charset val="128"/>
          </rPr>
          <t>荷造運賃手数料</t>
        </r>
        <r>
          <rPr>
            <sz val="9"/>
            <color indexed="81"/>
            <rFont val="ＭＳ Ｐゴシック"/>
            <family val="3"/>
            <charset val="128"/>
          </rPr>
          <t xml:space="preserve">
</t>
        </r>
        <r>
          <rPr>
            <sz val="10"/>
            <color indexed="81"/>
            <rFont val="ＭＳ Ｐゴシック"/>
            <family val="3"/>
            <charset val="128"/>
          </rPr>
          <t>出荷の際の包装費用、運賃や出荷（荷受）機関に支払う手数料</t>
        </r>
      </text>
    </comment>
    <comment ref="AQ1" authorId="0" shapeId="0">
      <text>
        <r>
          <rPr>
            <b/>
            <sz val="11"/>
            <color indexed="81"/>
            <rFont val="ＭＳ Ｐゴシック"/>
            <family val="3"/>
            <charset val="128"/>
          </rPr>
          <t>土地改良費</t>
        </r>
        <r>
          <rPr>
            <sz val="9"/>
            <color indexed="81"/>
            <rFont val="ＭＳ Ｐゴシック"/>
            <family val="3"/>
            <charset val="128"/>
          </rPr>
          <t xml:space="preserve">
</t>
        </r>
        <r>
          <rPr>
            <sz val="10"/>
            <color indexed="81"/>
            <rFont val="ＭＳ Ｐゴシック"/>
            <family val="3"/>
            <charset val="128"/>
          </rPr>
          <t>土地改良事業の費用や客土費用</t>
        </r>
      </text>
    </comment>
    <comment ref="AT1" authorId="0" shapeId="0">
      <text>
        <r>
          <rPr>
            <b/>
            <sz val="9"/>
            <color indexed="81"/>
            <rFont val="ＭＳ Ｐゴシック"/>
            <family val="3"/>
            <charset val="128"/>
          </rPr>
          <t>内訳書（表）シートの科目欄に直接入力することで科目名を変更できます。</t>
        </r>
        <r>
          <rPr>
            <sz val="9"/>
            <color indexed="81"/>
            <rFont val="ＭＳ Ｐゴシック"/>
            <family val="3"/>
            <charset val="128"/>
          </rPr>
          <t xml:space="preserve">
</t>
        </r>
      </text>
    </comment>
    <comment ref="AW1" authorId="0" shapeId="0">
      <text>
        <r>
          <rPr>
            <b/>
            <sz val="9"/>
            <color indexed="81"/>
            <rFont val="ＭＳ Ｐゴシック"/>
            <family val="3"/>
            <charset val="128"/>
          </rPr>
          <t>内訳書（表）シートの科目欄に直接入力することで科目名を変更できます。</t>
        </r>
        <r>
          <rPr>
            <sz val="9"/>
            <color indexed="81"/>
            <rFont val="ＭＳ Ｐゴシック"/>
            <family val="3"/>
            <charset val="128"/>
          </rPr>
          <t xml:space="preserve">
</t>
        </r>
      </text>
    </comment>
    <comment ref="AZ1" authorId="0" shapeId="0">
      <text>
        <r>
          <rPr>
            <b/>
            <sz val="9"/>
            <color indexed="81"/>
            <rFont val="ＭＳ Ｐゴシック"/>
            <family val="3"/>
            <charset val="128"/>
          </rPr>
          <t>内訳書（表）シートの科目欄に直接入力することで科目名を変更できます。</t>
        </r>
        <r>
          <rPr>
            <sz val="9"/>
            <color indexed="81"/>
            <rFont val="ＭＳ Ｐゴシック"/>
            <family val="3"/>
            <charset val="128"/>
          </rPr>
          <t xml:space="preserve">
</t>
        </r>
      </text>
    </comment>
    <comment ref="BC1" authorId="0" shapeId="0">
      <text>
        <r>
          <rPr>
            <b/>
            <sz val="9"/>
            <color indexed="81"/>
            <rFont val="ＭＳ Ｐゴシック"/>
            <family val="3"/>
            <charset val="128"/>
          </rPr>
          <t>内訳書（表）シートの科目欄に直接入力することで科目名を変更できます。</t>
        </r>
        <r>
          <rPr>
            <sz val="9"/>
            <color indexed="81"/>
            <rFont val="ＭＳ Ｐゴシック"/>
            <family val="3"/>
            <charset val="128"/>
          </rPr>
          <t xml:space="preserve">
</t>
        </r>
      </text>
    </comment>
    <comment ref="BF1" authorId="0" shapeId="0">
      <text>
        <r>
          <rPr>
            <b/>
            <sz val="11"/>
            <color indexed="81"/>
            <rFont val="ＭＳ Ｐゴシック"/>
            <family val="3"/>
            <charset val="128"/>
          </rPr>
          <t>雑費</t>
        </r>
        <r>
          <rPr>
            <sz val="9"/>
            <color indexed="81"/>
            <rFont val="ＭＳ Ｐゴシック"/>
            <family val="3"/>
            <charset val="128"/>
          </rPr>
          <t xml:space="preserve">
</t>
        </r>
        <r>
          <rPr>
            <sz val="10"/>
            <color indexed="81"/>
            <rFont val="ＭＳ Ｐゴシック"/>
            <family val="3"/>
            <charset val="128"/>
          </rPr>
          <t>農業経営上の費用で他の経費に当てはまらない経費</t>
        </r>
      </text>
    </comment>
    <comment ref="BK1" authorId="0" shapeId="0">
      <text>
        <r>
          <rPr>
            <b/>
            <sz val="11"/>
            <color indexed="81"/>
            <rFont val="ＭＳ Ｐゴシック"/>
            <family val="3"/>
            <charset val="128"/>
          </rPr>
          <t>経費科目選択式入力欄</t>
        </r>
        <r>
          <rPr>
            <sz val="9"/>
            <color indexed="81"/>
            <rFont val="ＭＳ Ｐゴシック"/>
            <family val="3"/>
            <charset val="128"/>
          </rPr>
          <t xml:space="preserve">
</t>
        </r>
        <r>
          <rPr>
            <sz val="10"/>
            <color indexed="81"/>
            <rFont val="ＭＳ Ｐゴシック"/>
            <family val="3"/>
            <charset val="128"/>
          </rPr>
          <t>この欄に入力した金額はそれぞれの科目の１行目に集計されます。
経費の二重計上に注意してください。（この欄に入力したものは左の各欄には入力しないでください。）</t>
        </r>
      </text>
    </comment>
    <comment ref="D2" authorId="0" shapeId="0">
      <text>
        <r>
          <rPr>
            <b/>
            <sz val="9"/>
            <color indexed="81"/>
            <rFont val="ＭＳ Ｐゴシック"/>
            <family val="3"/>
            <charset val="128"/>
          </rPr>
          <t>日付は入力しなくても金額は集計されますが、後で見てわかるように入力しておくことをお勧めします。
月/日の形式で入力してください。
例：10月25日→10/25</t>
        </r>
      </text>
    </comment>
    <comment ref="E2" authorId="0" shapeId="0">
      <text>
        <r>
          <rPr>
            <b/>
            <sz val="9"/>
            <color indexed="81"/>
            <rFont val="ＭＳ Ｐゴシック"/>
            <family val="3"/>
            <charset val="128"/>
          </rPr>
          <t>三桁毎のカンマ（，）は自動で表示されますので、数字のみを入力してください。</t>
        </r>
      </text>
    </comment>
    <comment ref="F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I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L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O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R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U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X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AA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AD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AG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AJ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AM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AP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AS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AV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AY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BB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BE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BH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BN2" authorId="0" shapeId="0">
      <text>
        <r>
          <rPr>
            <b/>
            <sz val="9"/>
            <color indexed="81"/>
            <rFont val="ＭＳ Ｐゴシック"/>
            <family val="3"/>
            <charset val="128"/>
          </rPr>
          <t>品名等は入力しなくても金額は集計されますが、後で見てわかるように入力しておくことをお勧めします。</t>
        </r>
      </text>
    </comment>
    <comment ref="A3" authorId="0" shapeId="0">
      <text>
        <r>
          <rPr>
            <b/>
            <sz val="9"/>
            <color indexed="81"/>
            <rFont val="ＭＳ Ｐゴシック"/>
            <family val="3"/>
            <charset val="128"/>
          </rPr>
          <t>クリックすると入力欄に移動します。</t>
        </r>
      </text>
    </comment>
    <comment ref="A4" authorId="0" shapeId="0">
      <text>
        <r>
          <rPr>
            <b/>
            <sz val="9"/>
            <color indexed="81"/>
            <rFont val="ＭＳ Ｐゴシック"/>
            <family val="3"/>
            <charset val="128"/>
          </rPr>
          <t>クリックすると入力欄に移動します。</t>
        </r>
      </text>
    </comment>
    <comment ref="A5" authorId="0" shapeId="0">
      <text>
        <r>
          <rPr>
            <b/>
            <sz val="9"/>
            <color indexed="81"/>
            <rFont val="ＭＳ Ｐゴシック"/>
            <family val="3"/>
            <charset val="128"/>
          </rPr>
          <t>クリックすると入力欄に移動します。</t>
        </r>
      </text>
    </comment>
    <comment ref="A6" authorId="0" shapeId="0">
      <text>
        <r>
          <rPr>
            <b/>
            <sz val="9"/>
            <color indexed="81"/>
            <rFont val="ＭＳ Ｐゴシック"/>
            <family val="3"/>
            <charset val="128"/>
          </rPr>
          <t>クリックすると入力欄に移動します。</t>
        </r>
      </text>
    </comment>
    <comment ref="A7" authorId="0" shapeId="0">
      <text>
        <r>
          <rPr>
            <b/>
            <sz val="9"/>
            <color indexed="81"/>
            <rFont val="ＭＳ Ｐゴシック"/>
            <family val="3"/>
            <charset val="128"/>
          </rPr>
          <t>クリックすると入力欄に移動します。</t>
        </r>
      </text>
    </comment>
    <comment ref="A8" authorId="0" shapeId="0">
      <text>
        <r>
          <rPr>
            <b/>
            <sz val="9"/>
            <color indexed="81"/>
            <rFont val="ＭＳ Ｐゴシック"/>
            <family val="3"/>
            <charset val="128"/>
          </rPr>
          <t>クリックすると入力欄に移動します。</t>
        </r>
      </text>
    </comment>
    <comment ref="A9" authorId="0" shapeId="0">
      <text>
        <r>
          <rPr>
            <b/>
            <sz val="9"/>
            <color indexed="81"/>
            <rFont val="ＭＳ Ｐゴシック"/>
            <family val="3"/>
            <charset val="128"/>
          </rPr>
          <t>クリックすると入力欄に移動します。</t>
        </r>
      </text>
    </comment>
    <comment ref="A10" authorId="0" shapeId="0">
      <text>
        <r>
          <rPr>
            <b/>
            <sz val="9"/>
            <color indexed="81"/>
            <rFont val="ＭＳ Ｐゴシック"/>
            <family val="3"/>
            <charset val="128"/>
          </rPr>
          <t>クリックすると入力欄に移動します。</t>
        </r>
      </text>
    </comment>
    <comment ref="A11" authorId="0" shapeId="0">
      <text>
        <r>
          <rPr>
            <b/>
            <sz val="9"/>
            <color indexed="81"/>
            <rFont val="ＭＳ Ｐゴシック"/>
            <family val="3"/>
            <charset val="128"/>
          </rPr>
          <t>クリックすると入力欄に移動します。</t>
        </r>
      </text>
    </comment>
    <comment ref="A12" authorId="0" shapeId="0">
      <text>
        <r>
          <rPr>
            <b/>
            <sz val="9"/>
            <color indexed="81"/>
            <rFont val="ＭＳ Ｐゴシック"/>
            <family val="3"/>
            <charset val="128"/>
          </rPr>
          <t>クリックすると入力欄に移動します。</t>
        </r>
      </text>
    </comment>
    <comment ref="A13" authorId="0" shapeId="0">
      <text>
        <r>
          <rPr>
            <b/>
            <sz val="9"/>
            <color indexed="81"/>
            <rFont val="ＭＳ Ｐゴシック"/>
            <family val="3"/>
            <charset val="128"/>
          </rPr>
          <t>クリックすると入力欄に移動します。</t>
        </r>
      </text>
    </comment>
    <comment ref="A14" authorId="0" shapeId="0">
      <text>
        <r>
          <rPr>
            <b/>
            <sz val="9"/>
            <color indexed="81"/>
            <rFont val="ＭＳ Ｐゴシック"/>
            <family val="3"/>
            <charset val="128"/>
          </rPr>
          <t>クリックすると入力欄に移動します。</t>
        </r>
      </text>
    </comment>
    <comment ref="A15" authorId="0" shapeId="0">
      <text>
        <r>
          <rPr>
            <b/>
            <sz val="9"/>
            <color indexed="81"/>
            <rFont val="ＭＳ Ｐゴシック"/>
            <family val="3"/>
            <charset val="128"/>
          </rPr>
          <t>クリックすると入力欄に移動します。</t>
        </r>
      </text>
    </comment>
    <comment ref="A16" authorId="0" shapeId="0">
      <text>
        <r>
          <rPr>
            <b/>
            <sz val="9"/>
            <color indexed="81"/>
            <rFont val="ＭＳ Ｐゴシック"/>
            <family val="3"/>
            <charset val="128"/>
          </rPr>
          <t>クリックすると入力欄に移動します。</t>
        </r>
      </text>
    </comment>
    <comment ref="A17" authorId="0" shapeId="0">
      <text>
        <r>
          <rPr>
            <b/>
            <sz val="9"/>
            <color indexed="81"/>
            <rFont val="ＭＳ Ｐゴシック"/>
            <family val="3"/>
            <charset val="128"/>
          </rPr>
          <t>クリックすると入力欄に移動します。</t>
        </r>
      </text>
    </comment>
    <comment ref="A18" authorId="0" shapeId="0">
      <text>
        <r>
          <rPr>
            <b/>
            <sz val="9"/>
            <color indexed="81"/>
            <rFont val="ＭＳ Ｐゴシック"/>
            <family val="3"/>
            <charset val="128"/>
          </rPr>
          <t>クリックすると入力欄に移動します。</t>
        </r>
      </text>
    </comment>
    <comment ref="A19" authorId="0" shapeId="0">
      <text>
        <r>
          <rPr>
            <b/>
            <sz val="9"/>
            <color indexed="81"/>
            <rFont val="ＭＳ Ｐゴシック"/>
            <family val="3"/>
            <charset val="128"/>
          </rPr>
          <t>クリックすると入力欄に移動します。</t>
        </r>
      </text>
    </comment>
    <comment ref="A20" authorId="0" shapeId="0">
      <text>
        <r>
          <rPr>
            <b/>
            <sz val="9"/>
            <color indexed="81"/>
            <rFont val="ＭＳ Ｐゴシック"/>
            <family val="3"/>
            <charset val="128"/>
          </rPr>
          <t>クリックすると入力欄に移動します。</t>
        </r>
      </text>
    </comment>
    <comment ref="A21" authorId="0" shapeId="0">
      <text>
        <r>
          <rPr>
            <b/>
            <sz val="9"/>
            <color indexed="81"/>
            <rFont val="ＭＳ Ｐゴシック"/>
            <family val="3"/>
            <charset val="128"/>
          </rPr>
          <t>クリックすると入力欄に移動します。</t>
        </r>
      </text>
    </comment>
  </commentList>
</comments>
</file>

<file path=xl/sharedStrings.xml><?xml version="1.0" encoding="utf-8"?>
<sst xmlns="http://schemas.openxmlformats.org/spreadsheetml/2006/main" count="1839" uniqueCount="1113">
  <si>
    <t>追加分の計</t>
    <rPh sb="0" eb="3">
      <t>ツイカブン</t>
    </rPh>
    <rPh sb="4" eb="5">
      <t>ケイ</t>
    </rPh>
    <phoneticPr fontId="3"/>
  </si>
  <si>
    <t>租税公課の計</t>
    <rPh sb="0" eb="2">
      <t>ソゼイ</t>
    </rPh>
    <rPh sb="2" eb="4">
      <t>コウカ</t>
    </rPh>
    <rPh sb="5" eb="6">
      <t>ケイ</t>
    </rPh>
    <phoneticPr fontId="3"/>
  </si>
  <si>
    <t>上欄の固定資産税分</t>
    <rPh sb="8" eb="9">
      <t>ブン</t>
    </rPh>
    <phoneticPr fontId="3"/>
  </si>
  <si>
    <r>
      <t>◎その他の租税公課（あん分の必要がない場合は経費追加シートにも入力できます。</t>
    </r>
    <r>
      <rPr>
        <b/>
        <sz val="11"/>
        <color indexed="10"/>
        <rFont val="ＭＳ Ｐゴシック"/>
        <family val="3"/>
        <charset val="128"/>
      </rPr>
      <t>両方に入力すると重複します。</t>
    </r>
    <r>
      <rPr>
        <b/>
        <sz val="11"/>
        <rFont val="ＭＳ Ｐゴシック"/>
        <family val="3"/>
        <charset val="128"/>
      </rPr>
      <t>）</t>
    </r>
    <rPh sb="3" eb="4">
      <t>タ</t>
    </rPh>
    <rPh sb="5" eb="7">
      <t>ソゼイ</t>
    </rPh>
    <rPh sb="7" eb="9">
      <t>コウカ</t>
    </rPh>
    <rPh sb="12" eb="13">
      <t>ブン</t>
    </rPh>
    <rPh sb="14" eb="16">
      <t>ヒツヨウ</t>
    </rPh>
    <rPh sb="19" eb="21">
      <t>バアイ</t>
    </rPh>
    <rPh sb="22" eb="24">
      <t>ケイヒ</t>
    </rPh>
    <rPh sb="24" eb="26">
      <t>ツイカ</t>
    </rPh>
    <rPh sb="31" eb="33">
      <t>ニュウリョク</t>
    </rPh>
    <rPh sb="38" eb="40">
      <t>リョウホウ</t>
    </rPh>
    <rPh sb="41" eb="43">
      <t>ニュウリョク</t>
    </rPh>
    <rPh sb="46" eb="48">
      <t>ジュウフク</t>
    </rPh>
    <phoneticPr fontId="3"/>
  </si>
  <si>
    <r>
      <t>◎動力光熱費（あん分の必要がない場合は経費追加シートにも入力できます。</t>
    </r>
    <r>
      <rPr>
        <b/>
        <sz val="11"/>
        <color indexed="10"/>
        <rFont val="ＭＳ Ｐゴシック"/>
        <family val="3"/>
        <charset val="128"/>
      </rPr>
      <t>両方に入力すると重複します。</t>
    </r>
    <r>
      <rPr>
        <b/>
        <sz val="11"/>
        <rFont val="ＭＳ Ｐゴシック"/>
        <family val="3"/>
        <charset val="128"/>
      </rPr>
      <t>）</t>
    </r>
    <rPh sb="1" eb="3">
      <t>ドウリョク</t>
    </rPh>
    <rPh sb="3" eb="6">
      <t>コウネツヒ</t>
    </rPh>
    <rPh sb="9" eb="10">
      <t>ブン</t>
    </rPh>
    <rPh sb="11" eb="13">
      <t>ヒツヨウ</t>
    </rPh>
    <rPh sb="16" eb="18">
      <t>バアイ</t>
    </rPh>
    <rPh sb="28" eb="30">
      <t>ニュウリョク</t>
    </rPh>
    <rPh sb="35" eb="37">
      <t>リョウホウ</t>
    </rPh>
    <rPh sb="38" eb="40">
      <t>ニュウリョク</t>
    </rPh>
    <rPh sb="43" eb="45">
      <t>ジュウフク</t>
    </rPh>
    <phoneticPr fontId="3"/>
  </si>
  <si>
    <r>
      <t>◎農業共済掛金（あん分の必要がない場合は経費追加シートにも入力できます。</t>
    </r>
    <r>
      <rPr>
        <b/>
        <sz val="11"/>
        <color indexed="10"/>
        <rFont val="ＭＳ Ｐゴシック"/>
        <family val="3"/>
        <charset val="128"/>
      </rPr>
      <t>両方に入力すると重複します。</t>
    </r>
    <r>
      <rPr>
        <b/>
        <sz val="11"/>
        <rFont val="ＭＳ Ｐゴシック"/>
        <family val="3"/>
        <charset val="128"/>
      </rPr>
      <t>）</t>
    </r>
    <rPh sb="1" eb="3">
      <t>ノウギョウ</t>
    </rPh>
    <rPh sb="3" eb="5">
      <t>キョウサイ</t>
    </rPh>
    <rPh sb="5" eb="7">
      <t>カケガネ</t>
    </rPh>
    <rPh sb="10" eb="11">
      <t>ブン</t>
    </rPh>
    <rPh sb="12" eb="14">
      <t>ヒツヨウ</t>
    </rPh>
    <rPh sb="17" eb="19">
      <t>バアイ</t>
    </rPh>
    <rPh sb="29" eb="31">
      <t>ニュウリョク</t>
    </rPh>
    <rPh sb="36" eb="38">
      <t>リョウホウ</t>
    </rPh>
    <rPh sb="39" eb="41">
      <t>ニュウリョク</t>
    </rPh>
    <rPh sb="44" eb="46">
      <t>ジュウフク</t>
    </rPh>
    <phoneticPr fontId="3"/>
  </si>
  <si>
    <r>
      <t>◎雑費（あん分の必要がない場合は経費追加シートにも入力できます。</t>
    </r>
    <r>
      <rPr>
        <b/>
        <sz val="11"/>
        <color indexed="10"/>
        <rFont val="ＭＳ Ｐゴシック"/>
        <family val="3"/>
        <charset val="128"/>
      </rPr>
      <t>両方に入力すると重複します。</t>
    </r>
    <r>
      <rPr>
        <b/>
        <sz val="11"/>
        <rFont val="ＭＳ Ｐゴシック"/>
        <family val="3"/>
        <charset val="128"/>
      </rPr>
      <t>）</t>
    </r>
    <rPh sb="1" eb="3">
      <t>ザッピ</t>
    </rPh>
    <rPh sb="6" eb="7">
      <t>ブン</t>
    </rPh>
    <rPh sb="8" eb="10">
      <t>ヒツヨウ</t>
    </rPh>
    <rPh sb="13" eb="15">
      <t>バアイ</t>
    </rPh>
    <rPh sb="25" eb="27">
      <t>ニュウリョク</t>
    </rPh>
    <rPh sb="32" eb="34">
      <t>リョウホウ</t>
    </rPh>
    <rPh sb="35" eb="37">
      <t>ニュウリョク</t>
    </rPh>
    <rPh sb="40" eb="42">
      <t>ジュウフク</t>
    </rPh>
    <phoneticPr fontId="3"/>
  </si>
  <si>
    <t>Ｃ表３列目(その他)</t>
    <rPh sb="8" eb="9">
      <t>タ</t>
    </rPh>
    <phoneticPr fontId="3"/>
  </si>
  <si>
    <t>動力光熱費の計</t>
    <rPh sb="0" eb="2">
      <t>ドウリョク</t>
    </rPh>
    <rPh sb="2" eb="5">
      <t>コウネツヒ</t>
    </rPh>
    <rPh sb="6" eb="7">
      <t>ケイ</t>
    </rPh>
    <phoneticPr fontId="3"/>
  </si>
  <si>
    <t>税額(金額)欄の合計がＣ表のその他追加金額（4列目）に転記される金額です。</t>
    <rPh sb="0" eb="2">
      <t>ゼイガク</t>
    </rPh>
    <rPh sb="3" eb="5">
      <t>キンガク</t>
    </rPh>
    <rPh sb="6" eb="7">
      <t>ラン</t>
    </rPh>
    <rPh sb="8" eb="10">
      <t>ゴウケイ</t>
    </rPh>
    <rPh sb="27" eb="29">
      <t>テンキ</t>
    </rPh>
    <rPh sb="32" eb="34">
      <t>キンガク</t>
    </rPh>
    <phoneticPr fontId="3"/>
  </si>
  <si>
    <t>追加分</t>
    <rPh sb="0" eb="3">
      <t>ツイカブン</t>
    </rPh>
    <phoneticPr fontId="3"/>
  </si>
  <si>
    <t>Ｃ表３列目(農済)</t>
    <rPh sb="6" eb="8">
      <t>ノウサイ</t>
    </rPh>
    <phoneticPr fontId="3"/>
  </si>
  <si>
    <t>金額欄の合計がＣ表のその他追加金額（4列目）に転記される金額です。</t>
    <rPh sb="0" eb="2">
      <t>キンガク</t>
    </rPh>
    <rPh sb="2" eb="3">
      <t>ラン</t>
    </rPh>
    <rPh sb="4" eb="6">
      <t>ゴウケイ</t>
    </rPh>
    <rPh sb="8" eb="9">
      <t>ヒョウ</t>
    </rPh>
    <rPh sb="12" eb="13">
      <t>タ</t>
    </rPh>
    <rPh sb="13" eb="15">
      <t>ツイカ</t>
    </rPh>
    <rPh sb="15" eb="17">
      <t>キンガク</t>
    </rPh>
    <rPh sb="19" eb="20">
      <t>レツ</t>
    </rPh>
    <rPh sb="20" eb="21">
      <t>メ</t>
    </rPh>
    <rPh sb="23" eb="25">
      <t>テンキ</t>
    </rPh>
    <rPh sb="28" eb="30">
      <t>キンガク</t>
    </rPh>
    <phoneticPr fontId="3"/>
  </si>
  <si>
    <t>農業共済掛金の計</t>
    <rPh sb="0" eb="2">
      <t>ノウギョウ</t>
    </rPh>
    <rPh sb="2" eb="4">
      <t>キョウサイ</t>
    </rPh>
    <rPh sb="4" eb="6">
      <t>カケキン</t>
    </rPh>
    <rPh sb="7" eb="8">
      <t>ケイ</t>
    </rPh>
    <phoneticPr fontId="3"/>
  </si>
  <si>
    <t>Ｃ表３列目(通信)</t>
    <rPh sb="6" eb="8">
      <t>ツウシン</t>
    </rPh>
    <phoneticPr fontId="3"/>
  </si>
  <si>
    <t>Ｃ表３列目(損失)</t>
    <rPh sb="6" eb="8">
      <t>ソンシツ</t>
    </rPh>
    <phoneticPr fontId="3"/>
  </si>
  <si>
    <t>金額欄の合計がＣ表のその他追加金額（4列目）に転記される金額です。</t>
    <phoneticPr fontId="3"/>
  </si>
  <si>
    <t>雑費の計</t>
    <rPh sb="0" eb="2">
      <t>ザッピ</t>
    </rPh>
    <rPh sb="3" eb="4">
      <t>ケイ</t>
    </rPh>
    <phoneticPr fontId="3"/>
  </si>
  <si>
    <t>A</t>
    <phoneticPr fontId="3"/>
  </si>
  <si>
    <t>B</t>
    <phoneticPr fontId="3"/>
  </si>
  <si>
    <t>C</t>
    <phoneticPr fontId="3"/>
  </si>
  <si>
    <t>D</t>
    <phoneticPr fontId="3"/>
  </si>
  <si>
    <t>E</t>
    <phoneticPr fontId="3"/>
  </si>
  <si>
    <t>F</t>
    <phoneticPr fontId="3"/>
  </si>
  <si>
    <t>H</t>
    <phoneticPr fontId="3"/>
  </si>
  <si>
    <t>J</t>
    <phoneticPr fontId="3"/>
  </si>
  <si>
    <t>L</t>
    <phoneticPr fontId="3"/>
  </si>
  <si>
    <t>N</t>
    <phoneticPr fontId="3"/>
  </si>
  <si>
    <t>P</t>
    <phoneticPr fontId="3"/>
  </si>
  <si>
    <t>R</t>
    <phoneticPr fontId="3"/>
  </si>
  <si>
    <t>T</t>
    <phoneticPr fontId="3"/>
  </si>
  <si>
    <t>V</t>
    <phoneticPr fontId="3"/>
  </si>
  <si>
    <t>X</t>
    <phoneticPr fontId="3"/>
  </si>
  <si>
    <t>Z</t>
    <phoneticPr fontId="3"/>
  </si>
  <si>
    <t>AB</t>
    <phoneticPr fontId="3"/>
  </si>
  <si>
    <t>AD</t>
    <phoneticPr fontId="3"/>
  </si>
  <si>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</si>
  <si>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</si>
  <si>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</si>
  <si>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</si>
  <si>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</si>
  <si>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</si>
  <si>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</si>
  <si>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</si>
  <si>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</si>
  <si>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</si>
  <si>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</si>
  <si>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</si>
  <si>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</si>
  <si>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</si>
  <si>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</si>
  <si>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</si>
  <si>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</si>
  <si>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</si>
  <si>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</si>
  <si>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</si>
  <si>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</si>
  <si>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</si>
  <si>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</si>
  <si>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</si>
  <si>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</si>
  <si>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</si>
  <si>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</si>
  <si>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</si>
  <si>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</si>
  <si>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</si>
  <si>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</si>
  <si>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</si>
  <si>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</si>
  <si>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</si>
  <si>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</si>
  <si>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</si>
  <si>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</si>
  <si>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</si>
  <si>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</si>
  <si>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</si>
  <si>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</si>
  <si>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</si>
  <si>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</si>
  <si>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</si>
  <si>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</si>
  <si>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</si>
  <si>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</si>
  <si>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</si>
  <si>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品名等</t>
    <rPh sb="0" eb="2">
      <t>ヒンメイ</t>
    </rPh>
    <rPh sb="2" eb="3">
      <t>トウ</t>
    </rPh>
    <phoneticPr fontId="3"/>
  </si>
  <si>
    <t>農薬衛生費</t>
    <rPh sb="0" eb="1">
      <t>ノウ</t>
    </rPh>
    <rPh sb="1" eb="2">
      <t>クスリ</t>
    </rPh>
    <rPh sb="2" eb="3">
      <t>マモル</t>
    </rPh>
    <rPh sb="3" eb="4">
      <t>ショウ</t>
    </rPh>
    <rPh sb="4" eb="5">
      <t>ヒ</t>
    </rPh>
    <phoneticPr fontId="3"/>
  </si>
  <si>
    <t>販売決算合計 （販売金額 ①）</t>
    <rPh sb="0" eb="2">
      <t>ハンバイ</t>
    </rPh>
    <rPh sb="2" eb="4">
      <t>ケッサン</t>
    </rPh>
    <rPh sb="4" eb="6">
      <t>ゴウケイ</t>
    </rPh>
    <rPh sb="8" eb="10">
      <t>ハンバイ</t>
    </rPh>
    <rPh sb="10" eb="12">
      <t>キンガク</t>
    </rPh>
    <phoneticPr fontId="3"/>
  </si>
  <si>
    <t xml:space="preserve"> 　消費金額合計　（家事・事業消費金額 ②）</t>
    <rPh sb="2" eb="4">
      <t>ショウヒ</t>
    </rPh>
    <rPh sb="4" eb="6">
      <t>キンガク</t>
    </rPh>
    <rPh sb="6" eb="8">
      <t>ゴウケイ</t>
    </rPh>
    <rPh sb="10" eb="12">
      <t>カジ</t>
    </rPh>
    <rPh sb="13" eb="15">
      <t>ジギョウ</t>
    </rPh>
    <rPh sb="15" eb="17">
      <t>ショウヒ</t>
    </rPh>
    <phoneticPr fontId="3"/>
  </si>
  <si>
    <t>　（　小　計　）</t>
    <rPh sb="3" eb="4">
      <t>ショウ</t>
    </rPh>
    <rPh sb="5" eb="6">
      <t>ケイ</t>
    </rPh>
    <phoneticPr fontId="3"/>
  </si>
  <si>
    <t>販売計</t>
    <rPh sb="0" eb="1">
      <t>ハン</t>
    </rPh>
    <rPh sb="2" eb="3">
      <t>ケイ</t>
    </rPh>
    <phoneticPr fontId="3"/>
  </si>
  <si>
    <t>　雑　収　入</t>
    <rPh sb="1" eb="2">
      <t>ザツ</t>
    </rPh>
    <rPh sb="3" eb="4">
      <t>オサム</t>
    </rPh>
    <rPh sb="5" eb="6">
      <t>イリ</t>
    </rPh>
    <phoneticPr fontId="3"/>
  </si>
  <si>
    <t>雑収米</t>
    <rPh sb="0" eb="1">
      <t>ザツ</t>
    </rPh>
    <rPh sb="1" eb="2">
      <t>シュウ</t>
    </rPh>
    <rPh sb="2" eb="3">
      <t>コメ</t>
    </rPh>
    <phoneticPr fontId="3"/>
  </si>
  <si>
    <t>雑収豆</t>
    <rPh sb="2" eb="3">
      <t>マメ</t>
    </rPh>
    <phoneticPr fontId="3"/>
  </si>
  <si>
    <t>雑収穀</t>
    <rPh sb="2" eb="3">
      <t>コク</t>
    </rPh>
    <phoneticPr fontId="3"/>
  </si>
  <si>
    <t>雑収菜</t>
    <rPh sb="2" eb="3">
      <t>ナ</t>
    </rPh>
    <phoneticPr fontId="3"/>
  </si>
  <si>
    <t>雑収花</t>
    <rPh sb="2" eb="3">
      <t>ハナ</t>
    </rPh>
    <phoneticPr fontId="3"/>
  </si>
  <si>
    <t>雑収果</t>
    <rPh sb="2" eb="3">
      <t>カ</t>
    </rPh>
    <phoneticPr fontId="3"/>
  </si>
  <si>
    <t>雑収特</t>
    <rPh sb="2" eb="3">
      <t>トク</t>
    </rPh>
    <phoneticPr fontId="3"/>
  </si>
  <si>
    <t xml:space="preserve"> 副産物</t>
    <rPh sb="1" eb="2">
      <t>フク</t>
    </rPh>
    <rPh sb="2" eb="4">
      <t>サンブツ</t>
    </rPh>
    <phoneticPr fontId="3"/>
  </si>
  <si>
    <t>雑収副</t>
    <rPh sb="2" eb="3">
      <t>フク</t>
    </rPh>
    <phoneticPr fontId="3"/>
  </si>
  <si>
    <t xml:space="preserve"> 受取農作業料金 ・ 受取労賃</t>
    <rPh sb="1" eb="3">
      <t>ウケトリ</t>
    </rPh>
    <rPh sb="3" eb="4">
      <t>ノウ</t>
    </rPh>
    <rPh sb="4" eb="6">
      <t>サギョウ</t>
    </rPh>
    <rPh sb="6" eb="8">
      <t>リョウキン</t>
    </rPh>
    <rPh sb="11" eb="13">
      <t>ウケトリ</t>
    </rPh>
    <rPh sb="13" eb="15">
      <t>ロウチン</t>
    </rPh>
    <phoneticPr fontId="3"/>
  </si>
  <si>
    <t>雑収受</t>
    <rPh sb="2" eb="3">
      <t>ウ</t>
    </rPh>
    <phoneticPr fontId="3"/>
  </si>
  <si>
    <t xml:space="preserve"> 受取共済金</t>
    <rPh sb="1" eb="2">
      <t>ウケ</t>
    </rPh>
    <rPh sb="2" eb="3">
      <t>トリ</t>
    </rPh>
    <rPh sb="3" eb="4">
      <t>トモ</t>
    </rPh>
    <rPh sb="4" eb="5">
      <t>スミ</t>
    </rPh>
    <rPh sb="5" eb="6">
      <t>キン</t>
    </rPh>
    <phoneticPr fontId="3"/>
  </si>
  <si>
    <t>雑収共</t>
    <rPh sb="2" eb="3">
      <t>キョウ</t>
    </rPh>
    <phoneticPr fontId="3"/>
  </si>
  <si>
    <t xml:space="preserve"> 出荷奨励金 ・ 補助金等</t>
    <rPh sb="1" eb="3">
      <t>シュッカ</t>
    </rPh>
    <rPh sb="3" eb="6">
      <t>ショウレイキン</t>
    </rPh>
    <rPh sb="9" eb="12">
      <t>ホジョキン</t>
    </rPh>
    <rPh sb="12" eb="13">
      <t>トウ</t>
    </rPh>
    <phoneticPr fontId="3"/>
  </si>
  <si>
    <t>雑収奨</t>
    <rPh sb="2" eb="3">
      <t>ススム</t>
    </rPh>
    <phoneticPr fontId="3"/>
  </si>
  <si>
    <t xml:space="preserve"> 事業分量配当金</t>
    <rPh sb="1" eb="3">
      <t>ジギョウ</t>
    </rPh>
    <rPh sb="3" eb="5">
      <t>ブンリョウ</t>
    </rPh>
    <rPh sb="5" eb="8">
      <t>ハイトウキン</t>
    </rPh>
    <phoneticPr fontId="3"/>
  </si>
  <si>
    <t>雑収事</t>
    <rPh sb="2" eb="3">
      <t>ジ</t>
    </rPh>
    <phoneticPr fontId="3"/>
  </si>
  <si>
    <t xml:space="preserve"> 畜産 （牛・豚等）</t>
    <phoneticPr fontId="3"/>
  </si>
  <si>
    <t>雑収畜</t>
    <rPh sb="2" eb="3">
      <t>チク</t>
    </rPh>
    <phoneticPr fontId="3"/>
  </si>
  <si>
    <t xml:space="preserve"> 生産組織からの分配利益</t>
    <rPh sb="1" eb="3">
      <t>セイサン</t>
    </rPh>
    <rPh sb="3" eb="5">
      <t>ソシキ</t>
    </rPh>
    <rPh sb="8" eb="10">
      <t>ブンパイ</t>
    </rPh>
    <rPh sb="10" eb="12">
      <t>リエキ</t>
    </rPh>
    <phoneticPr fontId="3"/>
  </si>
  <si>
    <t>雑収配</t>
    <rPh sb="2" eb="3">
      <t>ハイ</t>
    </rPh>
    <phoneticPr fontId="3"/>
  </si>
  <si>
    <t>雑収他</t>
    <rPh sb="2" eb="3">
      <t>タ</t>
    </rPh>
    <phoneticPr fontId="3"/>
  </si>
  <si>
    <t>雑収入決算合計 (雑収入③)</t>
    <rPh sb="0" eb="1">
      <t>ザツ</t>
    </rPh>
    <rPh sb="1" eb="2">
      <t>オサム</t>
    </rPh>
    <rPh sb="2" eb="3">
      <t>イリ</t>
    </rPh>
    <rPh sb="3" eb="5">
      <t>ケッサン</t>
    </rPh>
    <rPh sb="5" eb="6">
      <t>ゴウ</t>
    </rPh>
    <rPh sb="6" eb="7">
      <t>ケイ</t>
    </rPh>
    <phoneticPr fontId="3"/>
  </si>
  <si>
    <t>雑収計</t>
    <rPh sb="2" eb="3">
      <t>ケイ</t>
    </rPh>
    <phoneticPr fontId="3"/>
  </si>
  <si>
    <t xml:space="preserve">           ※注</t>
    <phoneticPr fontId="3"/>
  </si>
  <si>
    <t>１)　表示されている金額は、「取引明細表  Ⓓ  Ⓕ 」に収入区分が表示されている金額の合計額です。</t>
    <rPh sb="3" eb="5">
      <t>ヒョウジ</t>
    </rPh>
    <rPh sb="10" eb="12">
      <t>キンガク</t>
    </rPh>
    <rPh sb="15" eb="17">
      <t>トリヒキ</t>
    </rPh>
    <rPh sb="17" eb="19">
      <t>メイサイ</t>
    </rPh>
    <rPh sb="19" eb="20">
      <t>オモテ</t>
    </rPh>
    <rPh sb="29" eb="31">
      <t>シュウニュウ</t>
    </rPh>
    <rPh sb="31" eb="33">
      <t>クブン</t>
    </rPh>
    <rPh sb="34" eb="36">
      <t>ヒョウジ</t>
    </rPh>
    <rPh sb="41" eb="43">
      <t>キンガク</t>
    </rPh>
    <rPh sb="44" eb="46">
      <t>ゴウケイ</t>
    </rPh>
    <rPh sb="46" eb="47">
      <t>ガク</t>
    </rPh>
    <phoneticPr fontId="3"/>
  </si>
  <si>
    <t>２）　「その他追加金額」の欄は、「貯金通帳」等をご確認のうえ、表示の対象になっていないＪＡ取引ならびにＪＡ以外との取引に係る農業収入となる金額を追加記入してください。</t>
    <rPh sb="6" eb="7">
      <t>タ</t>
    </rPh>
    <rPh sb="7" eb="9">
      <t>ツイカ</t>
    </rPh>
    <rPh sb="9" eb="11">
      <t>キンガク</t>
    </rPh>
    <rPh sb="13" eb="14">
      <t>ラン</t>
    </rPh>
    <rPh sb="17" eb="19">
      <t>チョキン</t>
    </rPh>
    <rPh sb="19" eb="21">
      <t>ツウチョウ</t>
    </rPh>
    <rPh sb="22" eb="23">
      <t>トウ</t>
    </rPh>
    <rPh sb="25" eb="27">
      <t>カクニン</t>
    </rPh>
    <rPh sb="31" eb="33">
      <t>ヒョウジ</t>
    </rPh>
    <rPh sb="34" eb="36">
      <t>タイショウ</t>
    </rPh>
    <rPh sb="45" eb="47">
      <t>トリヒキ</t>
    </rPh>
    <rPh sb="53" eb="55">
      <t>イガイ</t>
    </rPh>
    <rPh sb="57" eb="59">
      <t>トリヒキ</t>
    </rPh>
    <rPh sb="60" eb="61">
      <t>カカ</t>
    </rPh>
    <rPh sb="62" eb="64">
      <t>ノウギョウ</t>
    </rPh>
    <rPh sb="64" eb="66">
      <t>シュウニュウ</t>
    </rPh>
    <rPh sb="69" eb="71">
      <t>キンガク</t>
    </rPh>
    <rPh sb="72" eb="74">
      <t>ツイカ</t>
    </rPh>
    <rPh sb="74" eb="76">
      <t>キニュウ</t>
    </rPh>
    <phoneticPr fontId="3"/>
  </si>
  <si>
    <t>３） 表示対象期間内に出荷しても、未精算のものは集計していません。　</t>
    <rPh sb="3" eb="5">
      <t>ヒョウジ</t>
    </rPh>
    <rPh sb="5" eb="7">
      <t>タイショウ</t>
    </rPh>
    <rPh sb="7" eb="9">
      <t>キカン</t>
    </rPh>
    <rPh sb="9" eb="10">
      <t>ナイ</t>
    </rPh>
    <rPh sb="11" eb="13">
      <t>シュッカ</t>
    </rPh>
    <rPh sb="17" eb="18">
      <t>ミ</t>
    </rPh>
    <rPh sb="18" eb="20">
      <t>セイサン</t>
    </rPh>
    <rPh sb="24" eb="26">
      <t>シュウケイ</t>
    </rPh>
    <phoneticPr fontId="3"/>
  </si>
  <si>
    <t>４） 記載内容については、取引資料や通帳等とご確認ください。</t>
    <rPh sb="3" eb="5">
      <t>キサイ</t>
    </rPh>
    <rPh sb="5" eb="7">
      <t>ナイヨウ</t>
    </rPh>
    <rPh sb="13" eb="15">
      <t>トリヒキ</t>
    </rPh>
    <rPh sb="15" eb="17">
      <t>シリョウ</t>
    </rPh>
    <rPh sb="18" eb="20">
      <t>ツウチョウ</t>
    </rPh>
    <rPh sb="20" eb="21">
      <t>トウ</t>
    </rPh>
    <rPh sb="22" eb="25">
      <t>ゴカクニン</t>
    </rPh>
    <phoneticPr fontId="3"/>
  </si>
  <si>
    <t>.</t>
    <phoneticPr fontId="3"/>
  </si>
  <si>
    <t>３　　ページ</t>
    <phoneticPr fontId="3"/>
  </si>
  <si>
    <t>（自　　１月　１日 　　至　１２月３１日）</t>
    <rPh sb="1" eb="2">
      <t>ジ</t>
    </rPh>
    <rPh sb="5" eb="6">
      <t>ツキ</t>
    </rPh>
    <rPh sb="8" eb="9">
      <t>ヒ</t>
    </rPh>
    <rPh sb="12" eb="13">
      <t>イタ</t>
    </rPh>
    <rPh sb="16" eb="17">
      <t>ツキ</t>
    </rPh>
    <rPh sb="19" eb="20">
      <t>ヒ</t>
    </rPh>
    <phoneticPr fontId="3"/>
  </si>
  <si>
    <t>科　　　　　　　目</t>
    <rPh sb="0" eb="1">
      <t>カ</t>
    </rPh>
    <rPh sb="8" eb="9">
      <t>メ</t>
    </rPh>
    <phoneticPr fontId="3"/>
  </si>
  <si>
    <t>そ の 他 追 加 金 額</t>
    <rPh sb="4" eb="5">
      <t>タ</t>
    </rPh>
    <rPh sb="6" eb="7">
      <t>ツイ</t>
    </rPh>
    <rPh sb="8" eb="9">
      <t>カ</t>
    </rPh>
    <rPh sb="10" eb="11">
      <t>キン</t>
    </rPh>
    <rPh sb="12" eb="13">
      <t>ガク</t>
    </rPh>
    <phoneticPr fontId="3"/>
  </si>
  <si>
    <t>合　計　金　額</t>
    <rPh sb="0" eb="1">
      <t>ゴウ</t>
    </rPh>
    <rPh sb="2" eb="3">
      <t>ケイ</t>
    </rPh>
    <rPh sb="4" eb="5">
      <t>キン</t>
    </rPh>
    <rPh sb="6" eb="7">
      <t>ガク</t>
    </rPh>
    <phoneticPr fontId="3"/>
  </si>
  <si>
    <t>家 事 上 の 経 費</t>
    <rPh sb="0" eb="1">
      <t>イエ</t>
    </rPh>
    <rPh sb="2" eb="3">
      <t>コト</t>
    </rPh>
    <rPh sb="4" eb="5">
      <t>ウエ</t>
    </rPh>
    <rPh sb="8" eb="9">
      <t>キョウ</t>
    </rPh>
    <rPh sb="10" eb="11">
      <t>ヒ</t>
    </rPh>
    <phoneticPr fontId="3"/>
  </si>
  <si>
    <t>　　決 算 金 額　（円）</t>
    <rPh sb="2" eb="3">
      <t>ケツ</t>
    </rPh>
    <rPh sb="4" eb="5">
      <t>ザン</t>
    </rPh>
    <rPh sb="6" eb="7">
      <t>キン</t>
    </rPh>
    <rPh sb="8" eb="9">
      <t>ガク</t>
    </rPh>
    <rPh sb="11" eb="12">
      <t>エン</t>
    </rPh>
    <phoneticPr fontId="3"/>
  </si>
  <si>
    <t>（ シート Ⓓ  Ⓔ　）　より</t>
    <phoneticPr fontId="3"/>
  </si>
  <si>
    <t>（　シート　Ⓕ  ）　より</t>
    <phoneticPr fontId="3"/>
  </si>
  <si>
    <t>　    　（　シート Ⓐ へ転記）</t>
    <rPh sb="15" eb="17">
      <t>テンキ</t>
    </rPh>
    <phoneticPr fontId="3"/>
  </si>
  <si>
    <t>経費区分</t>
    <rPh sb="0" eb="2">
      <t>ケイヒ</t>
    </rPh>
    <rPh sb="2" eb="4">
      <t>クブン</t>
    </rPh>
    <phoneticPr fontId="3"/>
  </si>
  <si>
    <r>
      <t>3　</t>
    </r>
    <r>
      <rPr>
        <sz val="16"/>
        <rFont val="ＭＳ Ｐゴシック"/>
        <family val="3"/>
        <charset val="128"/>
      </rPr>
      <t>（　1　+　2　）</t>
    </r>
    <phoneticPr fontId="3"/>
  </si>
  <si>
    <r>
      <t>5　</t>
    </r>
    <r>
      <rPr>
        <sz val="16"/>
        <rFont val="ＭＳ Ｐゴシック"/>
        <family val="3"/>
        <charset val="128"/>
      </rPr>
      <t>（　3　+　4　）</t>
    </r>
    <phoneticPr fontId="3"/>
  </si>
  <si>
    <r>
      <t>7　</t>
    </r>
    <r>
      <rPr>
        <sz val="16"/>
        <rFont val="ＭＳ Ｐゴシック"/>
        <family val="3"/>
        <charset val="128"/>
      </rPr>
      <t>（　5　-　6　）</t>
    </r>
    <phoneticPr fontId="3"/>
  </si>
  <si>
    <t>雇人</t>
    <rPh sb="0" eb="1">
      <t>ヤト</t>
    </rPh>
    <rPh sb="1" eb="2">
      <t>ニン</t>
    </rPh>
    <phoneticPr fontId="3"/>
  </si>
  <si>
    <t>⑧</t>
    <phoneticPr fontId="3"/>
  </si>
  <si>
    <t>賃借</t>
    <rPh sb="0" eb="1">
      <t>チン</t>
    </rPh>
    <rPh sb="1" eb="2">
      <t>シャク</t>
    </rPh>
    <phoneticPr fontId="3"/>
  </si>
  <si>
    <t>減価</t>
    <rPh sb="0" eb="1">
      <t>ゲン</t>
    </rPh>
    <rPh sb="1" eb="2">
      <t>アタイ</t>
    </rPh>
    <phoneticPr fontId="3"/>
  </si>
  <si>
    <t>貸倒</t>
    <rPh sb="0" eb="1">
      <t>カシ</t>
    </rPh>
    <rPh sb="1" eb="2">
      <t>ダオレ</t>
    </rPh>
    <phoneticPr fontId="3"/>
  </si>
  <si>
    <t>利子</t>
    <rPh sb="0" eb="1">
      <t>リ</t>
    </rPh>
    <rPh sb="1" eb="2">
      <t>コ</t>
    </rPh>
    <phoneticPr fontId="3"/>
  </si>
  <si>
    <t>⑫</t>
    <phoneticPr fontId="3"/>
  </si>
  <si>
    <t>租税</t>
    <rPh sb="0" eb="1">
      <t>ソ</t>
    </rPh>
    <rPh sb="1" eb="2">
      <t>ゼイ</t>
    </rPh>
    <phoneticPr fontId="3"/>
  </si>
  <si>
    <t>㋑</t>
    <phoneticPr fontId="3"/>
  </si>
  <si>
    <t>種苗</t>
    <rPh sb="0" eb="1">
      <t>タネ</t>
    </rPh>
    <rPh sb="1" eb="2">
      <t>ナエ</t>
    </rPh>
    <phoneticPr fontId="3"/>
  </si>
  <si>
    <t>素畜</t>
    <rPh sb="0" eb="1">
      <t>モト</t>
    </rPh>
    <rPh sb="1" eb="2">
      <t>チク</t>
    </rPh>
    <phoneticPr fontId="3"/>
  </si>
  <si>
    <t>肥料</t>
    <rPh sb="0" eb="1">
      <t>コエ</t>
    </rPh>
    <rPh sb="1" eb="2">
      <t>リョウ</t>
    </rPh>
    <phoneticPr fontId="3"/>
  </si>
  <si>
    <t>飼料</t>
    <rPh sb="0" eb="1">
      <t>カ</t>
    </rPh>
    <rPh sb="1" eb="2">
      <t>リョウ</t>
    </rPh>
    <phoneticPr fontId="3"/>
  </si>
  <si>
    <t>農具</t>
    <rPh sb="0" eb="1">
      <t>ノウ</t>
    </rPh>
    <rPh sb="1" eb="2">
      <t>グ</t>
    </rPh>
    <phoneticPr fontId="3"/>
  </si>
  <si>
    <t>㋬</t>
    <phoneticPr fontId="3"/>
  </si>
  <si>
    <t>農薬</t>
    <rPh sb="0" eb="1">
      <t>ノウ</t>
    </rPh>
    <rPh sb="1" eb="2">
      <t>クスリ</t>
    </rPh>
    <phoneticPr fontId="3"/>
  </si>
  <si>
    <t>㋣</t>
    <phoneticPr fontId="3"/>
  </si>
  <si>
    <t>材料</t>
    <rPh sb="0" eb="1">
      <t>ザイ</t>
    </rPh>
    <rPh sb="1" eb="2">
      <t>リョウ</t>
    </rPh>
    <phoneticPr fontId="3"/>
  </si>
  <si>
    <t>㋠</t>
    <phoneticPr fontId="3"/>
  </si>
  <si>
    <t>修繕</t>
    <rPh sb="0" eb="1">
      <t>オサム</t>
    </rPh>
    <rPh sb="1" eb="2">
      <t>ツクロ</t>
    </rPh>
    <phoneticPr fontId="3"/>
  </si>
  <si>
    <t>㋷</t>
    <phoneticPr fontId="3"/>
  </si>
  <si>
    <t xml:space="preserve"> 燃料</t>
    <rPh sb="1" eb="2">
      <t>ネン</t>
    </rPh>
    <rPh sb="2" eb="3">
      <t>リョウ</t>
    </rPh>
    <phoneticPr fontId="3"/>
  </si>
  <si>
    <t>動熱Ａ</t>
    <rPh sb="0" eb="2">
      <t>ドウネツ</t>
    </rPh>
    <phoneticPr fontId="3"/>
  </si>
  <si>
    <t xml:space="preserve"> 電気</t>
    <rPh sb="1" eb="2">
      <t>デン</t>
    </rPh>
    <rPh sb="2" eb="3">
      <t>キ</t>
    </rPh>
    <phoneticPr fontId="3"/>
  </si>
  <si>
    <t>動熱Ｂ</t>
    <rPh sb="0" eb="2">
      <t>ドウネツ</t>
    </rPh>
    <phoneticPr fontId="3"/>
  </si>
  <si>
    <t>㋦</t>
    <phoneticPr fontId="3"/>
  </si>
  <si>
    <t xml:space="preserve"> 水道</t>
    <rPh sb="1" eb="2">
      <t>ミズ</t>
    </rPh>
    <rPh sb="2" eb="3">
      <t>ミチ</t>
    </rPh>
    <phoneticPr fontId="3"/>
  </si>
  <si>
    <t>動熱Ｃ</t>
    <rPh sb="0" eb="2">
      <t>ドウネツ</t>
    </rPh>
    <phoneticPr fontId="3"/>
  </si>
  <si>
    <t>動熱Ｄ</t>
    <phoneticPr fontId="3"/>
  </si>
  <si>
    <t>衣料</t>
    <rPh sb="0" eb="1">
      <t>コロモ</t>
    </rPh>
    <rPh sb="1" eb="2">
      <t>リョウ</t>
    </rPh>
    <phoneticPr fontId="3"/>
  </si>
  <si>
    <t>㋸</t>
    <phoneticPr fontId="3"/>
  </si>
  <si>
    <t>農済</t>
    <rPh sb="0" eb="1">
      <t>ノウ</t>
    </rPh>
    <rPh sb="1" eb="2">
      <t>サイ</t>
    </rPh>
    <phoneticPr fontId="3"/>
  </si>
  <si>
    <t>㋾</t>
    <phoneticPr fontId="3"/>
  </si>
  <si>
    <t>荷手</t>
    <rPh sb="0" eb="1">
      <t>ニ</t>
    </rPh>
    <rPh sb="1" eb="2">
      <t>テ</t>
    </rPh>
    <phoneticPr fontId="3"/>
  </si>
  <si>
    <t>㋻</t>
    <phoneticPr fontId="3"/>
  </si>
  <si>
    <t>土改</t>
    <rPh sb="0" eb="1">
      <t>ツチ</t>
    </rPh>
    <rPh sb="1" eb="2">
      <t>アラタ</t>
    </rPh>
    <phoneticPr fontId="3"/>
  </si>
  <si>
    <t>㋕</t>
    <phoneticPr fontId="3"/>
  </si>
  <si>
    <t>雑</t>
    <phoneticPr fontId="3"/>
  </si>
  <si>
    <t>　通信費 （電話代  等）</t>
    <rPh sb="1" eb="2">
      <t>ツウ</t>
    </rPh>
    <rPh sb="2" eb="3">
      <t>シン</t>
    </rPh>
    <rPh sb="3" eb="4">
      <t>ヒ</t>
    </rPh>
    <rPh sb="6" eb="8">
      <t>デンワ</t>
    </rPh>
    <rPh sb="8" eb="9">
      <t>ダイ</t>
    </rPh>
    <rPh sb="11" eb="12">
      <t>トウ</t>
    </rPh>
    <phoneticPr fontId="3"/>
  </si>
  <si>
    <t>雑費Ａ</t>
    <rPh sb="0" eb="2">
      <t>ザッピ</t>
    </rPh>
    <phoneticPr fontId="3"/>
  </si>
  <si>
    <t>　生産組織からの分配損失額　</t>
    <rPh sb="1" eb="3">
      <t>セイサン</t>
    </rPh>
    <rPh sb="3" eb="5">
      <t>ソシキ</t>
    </rPh>
    <rPh sb="8" eb="10">
      <t>ブンパイ</t>
    </rPh>
    <rPh sb="10" eb="12">
      <t>ソンシツ</t>
    </rPh>
    <rPh sb="12" eb="13">
      <t>ガク</t>
    </rPh>
    <phoneticPr fontId="3"/>
  </si>
  <si>
    <t>雑費Ｂ</t>
    <rPh sb="0" eb="2">
      <t>ザッピ</t>
    </rPh>
    <phoneticPr fontId="3"/>
  </si>
  <si>
    <t>㋡</t>
    <phoneticPr fontId="3"/>
  </si>
  <si>
    <t>　その他　（支払作業料金、研修費、</t>
    <rPh sb="3" eb="4">
      <t>タ</t>
    </rPh>
    <phoneticPr fontId="3"/>
  </si>
  <si>
    <t>雑費Ｃ</t>
    <rPh sb="0" eb="2">
      <t>ザッピ</t>
    </rPh>
    <phoneticPr fontId="3"/>
  </si>
  <si>
    <t>　　　　事務費、図書費、切手代　等）</t>
    <rPh sb="8" eb="10">
      <t>トショ</t>
    </rPh>
    <rPh sb="10" eb="11">
      <t>ヒ</t>
    </rPh>
    <rPh sb="12" eb="14">
      <t>キッテ</t>
    </rPh>
    <rPh sb="14" eb="15">
      <t>ダイ</t>
    </rPh>
    <rPh sb="16" eb="17">
      <t>トウ</t>
    </rPh>
    <phoneticPr fontId="3"/>
  </si>
  <si>
    <r>
      <t xml:space="preserve">    ※注     1）　表示されている金額は、「取引明細表 Ⓓ Ⓔ Ⓕ</t>
    </r>
    <r>
      <rPr>
        <sz val="9"/>
        <rFont val="ＭＳ Ｐゴシック"/>
        <family val="3"/>
        <charset val="128"/>
      </rPr>
      <t xml:space="preserve">  </t>
    </r>
    <r>
      <rPr>
        <sz val="12"/>
        <rFont val="ＭＳ Ｐゴシック"/>
        <family val="3"/>
        <charset val="128"/>
      </rPr>
      <t>」に経費区分が表示されている金額の合計額です。</t>
    </r>
    <rPh sb="14" eb="16">
      <t>ヒョウジ</t>
    </rPh>
    <rPh sb="21" eb="23">
      <t>キンガク</t>
    </rPh>
    <rPh sb="26" eb="28">
      <t>トリヒキ</t>
    </rPh>
    <rPh sb="28" eb="30">
      <t>メイサイ</t>
    </rPh>
    <rPh sb="30" eb="31">
      <t>オモテ</t>
    </rPh>
    <rPh sb="41" eb="43">
      <t>ケイヒ</t>
    </rPh>
    <rPh sb="43" eb="45">
      <t>クブン</t>
    </rPh>
    <rPh sb="46" eb="48">
      <t>ヒョウジ</t>
    </rPh>
    <rPh sb="53" eb="55">
      <t>キンガク</t>
    </rPh>
    <rPh sb="56" eb="58">
      <t>ゴウケイ</t>
    </rPh>
    <rPh sb="58" eb="59">
      <t>ガク</t>
    </rPh>
    <phoneticPr fontId="3"/>
  </si>
  <si>
    <t xml:space="preserve">               2）　「その他追加金額」の欄は、「貯金通帳」や「購買取引明細書」等をご確認のうえ、表示の対象になっていないＪＡ取引ならびにＪＡ以外との取引に係る農業経費となる金額を追加記入してください。</t>
    <rPh sb="21" eb="22">
      <t>タ</t>
    </rPh>
    <rPh sb="22" eb="24">
      <t>ツイカ</t>
    </rPh>
    <rPh sb="24" eb="26">
      <t>キンガク</t>
    </rPh>
    <rPh sb="28" eb="29">
      <t>ラン</t>
    </rPh>
    <rPh sb="32" eb="34">
      <t>チョキン</t>
    </rPh>
    <rPh sb="34" eb="36">
      <t>ツウチョウ</t>
    </rPh>
    <rPh sb="47" eb="48">
      <t>トウ</t>
    </rPh>
    <rPh sb="50" eb="52">
      <t>カクニン</t>
    </rPh>
    <rPh sb="56" eb="58">
      <t>ヒョウジ</t>
    </rPh>
    <rPh sb="59" eb="61">
      <t>タイショウ</t>
    </rPh>
    <rPh sb="70" eb="72">
      <t>トリヒキ</t>
    </rPh>
    <rPh sb="78" eb="80">
      <t>イガイ</t>
    </rPh>
    <rPh sb="82" eb="84">
      <t>トリヒキ</t>
    </rPh>
    <rPh sb="85" eb="86">
      <t>カカ</t>
    </rPh>
    <rPh sb="87" eb="89">
      <t>ノウギョウ</t>
    </rPh>
    <rPh sb="89" eb="91">
      <t>ケイヒ</t>
    </rPh>
    <rPh sb="94" eb="96">
      <t>キンガク</t>
    </rPh>
    <rPh sb="97" eb="99">
      <t>ツイカ</t>
    </rPh>
    <rPh sb="99" eb="101">
      <t>キニュウ</t>
    </rPh>
    <phoneticPr fontId="3"/>
  </si>
  <si>
    <t xml:space="preserve">               3） 購買品で「購買取引明細書」に未表示のものは、集計していません。　</t>
    <rPh sb="18" eb="20">
      <t>コウバイ</t>
    </rPh>
    <rPh sb="20" eb="21">
      <t>ヒン</t>
    </rPh>
    <rPh sb="25" eb="27">
      <t>トリヒキ</t>
    </rPh>
    <rPh sb="29" eb="30">
      <t>ショ</t>
    </rPh>
    <rPh sb="32" eb="33">
      <t>ミ</t>
    </rPh>
    <rPh sb="33" eb="35">
      <t>ヒョウジ</t>
    </rPh>
    <rPh sb="40" eb="42">
      <t>シュウケイ</t>
    </rPh>
    <phoneticPr fontId="3"/>
  </si>
  <si>
    <t xml:space="preserve">               4） 記載内容については、取引資料や通帳等とご確認ください。</t>
    <rPh sb="18" eb="20">
      <t>キサイ</t>
    </rPh>
    <rPh sb="20" eb="22">
      <t>ナイヨウ</t>
    </rPh>
    <rPh sb="28" eb="30">
      <t>トリヒキ</t>
    </rPh>
    <rPh sb="30" eb="32">
      <t>シリョウ</t>
    </rPh>
    <rPh sb="33" eb="35">
      <t>ツウチョウ</t>
    </rPh>
    <rPh sb="35" eb="36">
      <t>トウ</t>
    </rPh>
    <rPh sb="37" eb="40">
      <t>ゴカクニン</t>
    </rPh>
    <phoneticPr fontId="3"/>
  </si>
  <si>
    <t>〒   -</t>
    <phoneticPr fontId="3"/>
  </si>
  <si>
    <t>　　  9999-00 -</t>
    <phoneticPr fontId="3"/>
  </si>
  <si>
    <t>９９９９-００１　○○農業協同組合</t>
    <phoneticPr fontId="3"/>
  </si>
  <si>
    <t>ページ</t>
    <phoneticPr fontId="3"/>
  </si>
  <si>
    <t>　　　　　　　</t>
    <phoneticPr fontId="3"/>
  </si>
  <si>
    <t>◎固定資産税のあん分</t>
    <rPh sb="1" eb="3">
      <t>コテイ</t>
    </rPh>
    <rPh sb="3" eb="6">
      <t>シサンゼイ</t>
    </rPh>
    <rPh sb="9" eb="10">
      <t>ブン</t>
    </rPh>
    <phoneticPr fontId="3"/>
  </si>
  <si>
    <t>作業所</t>
    <rPh sb="0" eb="2">
      <t>サギョウ</t>
    </rPh>
    <rPh sb="2" eb="3">
      <t>ジョ</t>
    </rPh>
    <phoneticPr fontId="3"/>
  </si>
  <si>
    <t>農用割合</t>
    <rPh sb="0" eb="1">
      <t>ノウ</t>
    </rPh>
    <rPh sb="1" eb="2">
      <t>ヨウ</t>
    </rPh>
    <rPh sb="2" eb="4">
      <t>ワリアイ</t>
    </rPh>
    <phoneticPr fontId="3"/>
  </si>
  <si>
    <t>税率</t>
    <rPh sb="0" eb="2">
      <t>ゼイリツ</t>
    </rPh>
    <phoneticPr fontId="3"/>
  </si>
  <si>
    <t>農　地</t>
    <rPh sb="0" eb="1">
      <t>ノウ</t>
    </rPh>
    <rPh sb="2" eb="3">
      <t>チ</t>
    </rPh>
    <phoneticPr fontId="3"/>
  </si>
  <si>
    <t>宅　地</t>
    <rPh sb="0" eb="1">
      <t>タク</t>
    </rPh>
    <rPh sb="2" eb="3">
      <t>チ</t>
    </rPh>
    <phoneticPr fontId="3"/>
  </si>
  <si>
    <t>住　宅</t>
    <rPh sb="0" eb="1">
      <t>ジュウ</t>
    </rPh>
    <rPh sb="2" eb="3">
      <t>タク</t>
    </rPh>
    <phoneticPr fontId="3"/>
  </si>
  <si>
    <t>車　庫</t>
    <rPh sb="0" eb="1">
      <t>クルマ</t>
    </rPh>
    <rPh sb="2" eb="3">
      <t>コ</t>
    </rPh>
    <phoneticPr fontId="3"/>
  </si>
  <si>
    <t>建て床面積(㎡)</t>
    <rPh sb="0" eb="1">
      <t>タ</t>
    </rPh>
    <rPh sb="2" eb="5">
      <t>ユカメンセキ</t>
    </rPh>
    <phoneticPr fontId="3"/>
  </si>
  <si>
    <t>農用建て床面積(㎡)</t>
    <rPh sb="0" eb="1">
      <t>ノウ</t>
    </rPh>
    <rPh sb="1" eb="2">
      <t>ヨウ</t>
    </rPh>
    <rPh sb="2" eb="3">
      <t>タ</t>
    </rPh>
    <rPh sb="4" eb="7">
      <t>ユカメンセキ</t>
    </rPh>
    <phoneticPr fontId="3"/>
  </si>
  <si>
    <t>課税標準額(円)</t>
    <rPh sb="0" eb="2">
      <t>カゼイ</t>
    </rPh>
    <rPh sb="2" eb="4">
      <t>ヒョウジュン</t>
    </rPh>
    <rPh sb="4" eb="5">
      <t>ガク</t>
    </rPh>
    <rPh sb="6" eb="7">
      <t>エン</t>
    </rPh>
    <phoneticPr fontId="3"/>
  </si>
  <si>
    <t>農用課税標準額(円)</t>
    <rPh sb="0" eb="1">
      <t>ノウ</t>
    </rPh>
    <rPh sb="1" eb="2">
      <t>ヨウ</t>
    </rPh>
    <rPh sb="2" eb="4">
      <t>カゼイ</t>
    </rPh>
    <rPh sb="4" eb="6">
      <t>ヒョウジュン</t>
    </rPh>
    <rPh sb="6" eb="7">
      <t>ガク</t>
    </rPh>
    <phoneticPr fontId="3"/>
  </si>
  <si>
    <t>税額相当額(円)</t>
    <rPh sb="0" eb="2">
      <t>ゼイガク</t>
    </rPh>
    <rPh sb="2" eb="4">
      <t>ソウトウ</t>
    </rPh>
    <rPh sb="4" eb="5">
      <t>ガク</t>
    </rPh>
    <phoneticPr fontId="3"/>
  </si>
  <si>
    <t>その他の農用建物</t>
    <rPh sb="2" eb="3">
      <t>タ</t>
    </rPh>
    <rPh sb="4" eb="5">
      <t>ノウ</t>
    </rPh>
    <rPh sb="5" eb="6">
      <t>ヨウ</t>
    </rPh>
    <rPh sb="6" eb="8">
      <t>タテモノ</t>
    </rPh>
    <phoneticPr fontId="3"/>
  </si>
  <si>
    <t>固定資産年税額</t>
    <rPh sb="0" eb="2">
      <t>コテイ</t>
    </rPh>
    <rPh sb="2" eb="4">
      <t>シサン</t>
    </rPh>
    <rPh sb="4" eb="7">
      <t>ネンゼイガク</t>
    </rPh>
    <phoneticPr fontId="3"/>
  </si>
  <si>
    <t>農業用の割合</t>
    <rPh sb="0" eb="2">
      <t>ノウギョウ</t>
    </rPh>
    <rPh sb="2" eb="3">
      <t>ヨウ</t>
    </rPh>
    <rPh sb="4" eb="6">
      <t>ワリアイ</t>
    </rPh>
    <phoneticPr fontId="3"/>
  </si>
  <si>
    <t>農用償却資産</t>
    <rPh sb="0" eb="1">
      <t>ノウ</t>
    </rPh>
    <rPh sb="1" eb="2">
      <t>ヨウ</t>
    </rPh>
    <rPh sb="2" eb="4">
      <t>ショウキャク</t>
    </rPh>
    <rPh sb="4" eb="6">
      <t>シサン</t>
    </rPh>
    <phoneticPr fontId="3"/>
  </si>
  <si>
    <t>必要経費算入額</t>
    <rPh sb="0" eb="2">
      <t>ヒツヨウ</t>
    </rPh>
    <rPh sb="2" eb="4">
      <t>ケイヒ</t>
    </rPh>
    <rPh sb="4" eb="6">
      <t>サンニュウ</t>
    </rPh>
    <rPh sb="6" eb="7">
      <t>ガク</t>
    </rPh>
    <phoneticPr fontId="3"/>
  </si>
  <si>
    <t>税額（金額）</t>
    <rPh sb="0" eb="2">
      <t>ゼイガク</t>
    </rPh>
    <rPh sb="3" eb="5">
      <t>キンガク</t>
    </rPh>
    <phoneticPr fontId="3"/>
  </si>
  <si>
    <t>種　　別</t>
    <rPh sb="0" eb="1">
      <t>タネ</t>
    </rPh>
    <rPh sb="3" eb="4">
      <t>ベツ</t>
    </rPh>
    <phoneticPr fontId="3"/>
  </si>
  <si>
    <t>水利費</t>
    <rPh sb="0" eb="2">
      <t>スイリ</t>
    </rPh>
    <rPh sb="2" eb="3">
      <t>ヒ</t>
    </rPh>
    <phoneticPr fontId="3"/>
  </si>
  <si>
    <t>農家組合費</t>
    <rPh sb="0" eb="2">
      <t>ノウカ</t>
    </rPh>
    <rPh sb="2" eb="5">
      <t>クミアイヒ</t>
    </rPh>
    <phoneticPr fontId="3"/>
  </si>
  <si>
    <t>その他</t>
    <rPh sb="2" eb="3">
      <t>タ</t>
    </rPh>
    <phoneticPr fontId="3"/>
  </si>
  <si>
    <t>【中古資産の耐用年数について】</t>
    <rPh sb="1" eb="3">
      <t>チュウコ</t>
    </rPh>
    <rPh sb="3" eb="5">
      <t>シサン</t>
    </rPh>
    <rPh sb="6" eb="8">
      <t>タイヨウ</t>
    </rPh>
    <rPh sb="8" eb="10">
      <t>ネンスウ</t>
    </rPh>
    <phoneticPr fontId="2"/>
  </si>
  <si>
    <t>　法定耐用年数そのままではなく、原則として、取得後</t>
    <rPh sb="1" eb="3">
      <t>ホウテイ</t>
    </rPh>
    <rPh sb="3" eb="5">
      <t>タイヨウ</t>
    </rPh>
    <rPh sb="5" eb="7">
      <t>ネンスウ</t>
    </rPh>
    <rPh sb="16" eb="18">
      <t>ゲンソク</t>
    </rPh>
    <rPh sb="22" eb="24">
      <t>シュトク</t>
    </rPh>
    <rPh sb="24" eb="25">
      <t>ゴ</t>
    </rPh>
    <phoneticPr fontId="3"/>
  </si>
  <si>
    <t>　見積りが困難な場合は、大規模な改良をしない限り</t>
    <rPh sb="1" eb="3">
      <t>ミツモ</t>
    </rPh>
    <rPh sb="5" eb="7">
      <t>コンナン</t>
    </rPh>
    <rPh sb="8" eb="10">
      <t>バアイ</t>
    </rPh>
    <rPh sb="12" eb="15">
      <t>ダイキボ</t>
    </rPh>
    <rPh sb="16" eb="18">
      <t>カイリョウ</t>
    </rPh>
    <rPh sb="22" eb="23">
      <t>カギ</t>
    </rPh>
    <phoneticPr fontId="3"/>
  </si>
  <si>
    <t xml:space="preserve">  （計算した年数が２年未満となるときは２年とし、計算</t>
    <rPh sb="3" eb="5">
      <t>ケイサン</t>
    </rPh>
    <rPh sb="7" eb="9">
      <t>ネンスウ</t>
    </rPh>
    <rPh sb="11" eb="12">
      <t>ネン</t>
    </rPh>
    <rPh sb="12" eb="14">
      <t>ミマン</t>
    </rPh>
    <rPh sb="21" eb="22">
      <t>ネン</t>
    </rPh>
    <phoneticPr fontId="2"/>
  </si>
  <si>
    <t xml:space="preserve">①法定耐用年数の全部を経過した資産 </t>
    <rPh sb="1" eb="3">
      <t>ホウテイ</t>
    </rPh>
    <rPh sb="3" eb="5">
      <t>タイヨウ</t>
    </rPh>
    <rPh sb="5" eb="7">
      <t>ネンスウ</t>
    </rPh>
    <rPh sb="8" eb="10">
      <t>ゼンブ</t>
    </rPh>
    <rPh sb="11" eb="13">
      <t>ケイカ</t>
    </rPh>
    <rPh sb="15" eb="17">
      <t>シサン</t>
    </rPh>
    <phoneticPr fontId="2"/>
  </si>
  <si>
    <t>②法定耐用年数の一部を経過した資産</t>
    <rPh sb="1" eb="3">
      <t>ホウテイ</t>
    </rPh>
    <rPh sb="3" eb="5">
      <t>タイヨウ</t>
    </rPh>
    <rPh sb="5" eb="7">
      <t>ネンスウ</t>
    </rPh>
    <rPh sb="8" eb="10">
      <t>イチブ</t>
    </rPh>
    <rPh sb="11" eb="13">
      <t>ケイカ</t>
    </rPh>
    <rPh sb="15" eb="17">
      <t>シサン</t>
    </rPh>
    <phoneticPr fontId="2"/>
  </si>
  <si>
    <t>　　法定耐用年数×２０％＝耐用年数</t>
    <rPh sb="13" eb="15">
      <t>タイヨウ</t>
    </rPh>
    <rPh sb="15" eb="17">
      <t>ネンスウ</t>
    </rPh>
    <phoneticPr fontId="3"/>
  </si>
  <si>
    <t>経過年数</t>
    <rPh sb="0" eb="2">
      <t>ケイカ</t>
    </rPh>
    <rPh sb="2" eb="4">
      <t>ネンスウ</t>
    </rPh>
    <phoneticPr fontId="3"/>
  </si>
  <si>
    <t>◎次の欄に数値を入力すると上記の計算の結果が</t>
    <rPh sb="1" eb="2">
      <t>ツギ</t>
    </rPh>
    <rPh sb="3" eb="4">
      <t>ラン</t>
    </rPh>
    <rPh sb="5" eb="7">
      <t>スウチ</t>
    </rPh>
    <rPh sb="8" eb="10">
      <t>ニュウリョク</t>
    </rPh>
    <rPh sb="13" eb="15">
      <t>ジョウキ</t>
    </rPh>
    <rPh sb="16" eb="18">
      <t>ケイサン</t>
    </rPh>
    <rPh sb="19" eb="21">
      <t>ケッカ</t>
    </rPh>
    <phoneticPr fontId="3"/>
  </si>
  <si>
    <t>※中古資産は２１行～３０行に入力してください。</t>
    <rPh sb="1" eb="3">
      <t>チュウコ</t>
    </rPh>
    <rPh sb="3" eb="5">
      <t>シサン</t>
    </rPh>
    <rPh sb="8" eb="9">
      <t>ギョウ</t>
    </rPh>
    <rPh sb="12" eb="13">
      <t>ギョウ</t>
    </rPh>
    <rPh sb="14" eb="16">
      <t>ニュウリョク</t>
    </rPh>
    <phoneticPr fontId="3"/>
  </si>
  <si>
    <t>小作料・賃借料</t>
    <rPh sb="0" eb="1">
      <t>ショウ</t>
    </rPh>
    <rPh sb="1" eb="2">
      <t>サク</t>
    </rPh>
    <rPh sb="2" eb="3">
      <t>リョウ</t>
    </rPh>
    <rPh sb="4" eb="5">
      <t>チン</t>
    </rPh>
    <rPh sb="5" eb="6">
      <t>シャク</t>
    </rPh>
    <rPh sb="6" eb="7">
      <t>リョウ</t>
    </rPh>
    <phoneticPr fontId="3"/>
  </si>
  <si>
    <t>○小作料･賃借料の内訳</t>
    <rPh sb="1" eb="4">
      <t>コサクリョウ</t>
    </rPh>
    <rPh sb="5" eb="8">
      <t>チンシャクリョウ</t>
    </rPh>
    <rPh sb="9" eb="11">
      <t>ウチワケ</t>
    </rPh>
    <phoneticPr fontId="3"/>
  </si>
  <si>
    <t xml:space="preserve"> 雑       費</t>
    <rPh sb="1" eb="2">
      <t>ザツ</t>
    </rPh>
    <rPh sb="9" eb="10">
      <t>ヒ</t>
    </rPh>
    <phoneticPr fontId="3"/>
  </si>
  <si>
    <t>○事業専従者の氏名等</t>
    <rPh sb="1" eb="3">
      <t>ジギョウ</t>
    </rPh>
    <rPh sb="3" eb="6">
      <t>センジュウシャ</t>
    </rPh>
    <rPh sb="7" eb="9">
      <t>シメイ</t>
    </rPh>
    <rPh sb="9" eb="10">
      <t>トウ</t>
    </rPh>
    <phoneticPr fontId="3"/>
  </si>
  <si>
    <t>専　従　者　控　除</t>
    <rPh sb="0" eb="1">
      <t>セン</t>
    </rPh>
    <rPh sb="2" eb="3">
      <t>ジュウ</t>
    </rPh>
    <rPh sb="4" eb="5">
      <t>モノ</t>
    </rPh>
    <rPh sb="6" eb="7">
      <t>ヒカエ</t>
    </rPh>
    <rPh sb="8" eb="9">
      <t>ジョ</t>
    </rPh>
    <phoneticPr fontId="3"/>
  </si>
  <si>
    <t>【税務署整理欄】</t>
    <rPh sb="1" eb="4">
      <t>ゼイムショ</t>
    </rPh>
    <rPh sb="4" eb="6">
      <t>セイリ</t>
    </rPh>
    <rPh sb="6" eb="7">
      <t>ラン</t>
    </rPh>
    <phoneticPr fontId="3"/>
  </si>
  <si>
    <t>⑰のうち、肉用牛について
特例の適用を受ける金額</t>
    <rPh sb="5" eb="7">
      <t>ニクヨウ</t>
    </rPh>
    <rPh sb="7" eb="8">
      <t>ウシ</t>
    </rPh>
    <rPh sb="13" eb="15">
      <t>トクレイ</t>
    </rPh>
    <rPh sb="16" eb="18">
      <t>テキヨウ</t>
    </rPh>
    <rPh sb="19" eb="20">
      <t>ウ</t>
    </rPh>
    <rPh sb="22" eb="24">
      <t>キンガク</t>
    </rPh>
    <phoneticPr fontId="3"/>
  </si>
  <si>
    <t>○収入金額の明細</t>
    <rPh sb="1" eb="3">
      <t>シュウニュウ</t>
    </rPh>
    <rPh sb="3" eb="5">
      <t>キンガク</t>
    </rPh>
    <rPh sb="6" eb="8">
      <t>メイサイ</t>
    </rPh>
    <phoneticPr fontId="3"/>
  </si>
  <si>
    <t>農産物等の
種類品名等</t>
    <rPh sb="0" eb="3">
      <t>ノウサンブツ</t>
    </rPh>
    <rPh sb="3" eb="4">
      <t>トウ</t>
    </rPh>
    <rPh sb="6" eb="8">
      <t>シュルイ</t>
    </rPh>
    <rPh sb="8" eb="10">
      <t>ヒンメイ</t>
    </rPh>
    <rPh sb="10" eb="11">
      <t>トウ</t>
    </rPh>
    <phoneticPr fontId="3"/>
  </si>
  <si>
    <t>販売金額</t>
    <rPh sb="0" eb="1">
      <t>ハン</t>
    </rPh>
    <rPh sb="1" eb="2">
      <t>バイ</t>
    </rPh>
    <rPh sb="2" eb="3">
      <t>キン</t>
    </rPh>
    <rPh sb="3" eb="4">
      <t>ガク</t>
    </rPh>
    <phoneticPr fontId="3"/>
  </si>
  <si>
    <t>農　産　物　の　棚　卸　高</t>
    <rPh sb="0" eb="1">
      <t>ノウ</t>
    </rPh>
    <rPh sb="2" eb="3">
      <t>サン</t>
    </rPh>
    <rPh sb="4" eb="5">
      <t>モノ</t>
    </rPh>
    <rPh sb="8" eb="9">
      <t>ダナ</t>
    </rPh>
    <rPh sb="10" eb="11">
      <t>オロシ</t>
    </rPh>
    <rPh sb="12" eb="13">
      <t>ダカ</t>
    </rPh>
    <phoneticPr fontId="3"/>
  </si>
  <si>
    <t>期　　　　首</t>
    <rPh sb="0" eb="1">
      <t>キ</t>
    </rPh>
    <rPh sb="5" eb="6">
      <t>クビ</t>
    </rPh>
    <phoneticPr fontId="3"/>
  </si>
  <si>
    <t>期　　　　末</t>
    <rPh sb="0" eb="1">
      <t>キ</t>
    </rPh>
    <rPh sb="5" eb="6">
      <t>スエ</t>
    </rPh>
    <phoneticPr fontId="3"/>
  </si>
  <si>
    <t>数　　量</t>
    <rPh sb="0" eb="1">
      <t>カズ</t>
    </rPh>
    <rPh sb="3" eb="4">
      <t>リョウ</t>
    </rPh>
    <phoneticPr fontId="3"/>
  </si>
  <si>
    <t>金　　額</t>
    <rPh sb="0" eb="1">
      <t>キン</t>
    </rPh>
    <rPh sb="3" eb="4">
      <t>ガク</t>
    </rPh>
    <phoneticPr fontId="3"/>
  </si>
  <si>
    <t>特殊施設</t>
    <rPh sb="0" eb="2">
      <t>トクシュ</t>
    </rPh>
    <rPh sb="2" eb="4">
      <t>シセツ</t>
    </rPh>
    <phoneticPr fontId="3"/>
  </si>
  <si>
    <t>田　　　　　</t>
    <rPh sb="0" eb="1">
      <t>タ</t>
    </rPh>
    <phoneticPr fontId="3"/>
  </si>
  <si>
    <t>農産物計</t>
    <rPh sb="0" eb="3">
      <t>ノウサンブツ</t>
    </rPh>
    <rPh sb="3" eb="4">
      <t>ケイ</t>
    </rPh>
    <phoneticPr fontId="3"/>
  </si>
  <si>
    <t>耕作面積ａ</t>
    <rPh sb="0" eb="2">
      <t>コウサク</t>
    </rPh>
    <rPh sb="2" eb="4">
      <t>メンセキ</t>
    </rPh>
    <phoneticPr fontId="3"/>
  </si>
  <si>
    <t>⑤</t>
    <phoneticPr fontId="3"/>
  </si>
  <si>
    <t>⑥</t>
    <phoneticPr fontId="3"/>
  </si>
  <si>
    <t>畜産物その他</t>
    <rPh sb="0" eb="3">
      <t>チクサンブツ</t>
    </rPh>
    <rPh sb="5" eb="6">
      <t>タ</t>
    </rPh>
    <phoneticPr fontId="3"/>
  </si>
  <si>
    <t>頭羽</t>
    <rPh sb="0" eb="1">
      <t>トウ</t>
    </rPh>
    <rPh sb="1" eb="2">
      <t>ワ</t>
    </rPh>
    <phoneticPr fontId="3"/>
  </si>
  <si>
    <t>雑収入の内訳</t>
    <rPh sb="0" eb="3">
      <t>ザツシュウニュウ</t>
    </rPh>
    <rPh sb="4" eb="6">
      <t>ウチワケ</t>
    </rPh>
    <phoneticPr fontId="3"/>
  </si>
  <si>
    <t>区　　　　分</t>
    <rPh sb="0" eb="1">
      <t>ク</t>
    </rPh>
    <rPh sb="5" eb="6">
      <t>ブン</t>
    </rPh>
    <phoneticPr fontId="3"/>
  </si>
  <si>
    <t>畑</t>
    <rPh sb="0" eb="1">
      <t>ハタ</t>
    </rPh>
    <phoneticPr fontId="3"/>
  </si>
  <si>
    <t>小　計</t>
    <rPh sb="0" eb="1">
      <t>ショウ</t>
    </rPh>
    <rPh sb="2" eb="3">
      <t>ケイ</t>
    </rPh>
    <phoneticPr fontId="3"/>
  </si>
  <si>
    <t>合　　　　計</t>
    <rPh sb="0" eb="1">
      <t>ゴウ</t>
    </rPh>
    <rPh sb="5" eb="6">
      <t>ケイ</t>
    </rPh>
    <phoneticPr fontId="3"/>
  </si>
  <si>
    <t>①</t>
    <phoneticPr fontId="3"/>
  </si>
  <si>
    <t>②</t>
    <phoneticPr fontId="3"/>
  </si>
  <si>
    <t>③</t>
    <phoneticPr fontId="3"/>
  </si>
  <si>
    <t>○減価償却費の計算</t>
    <rPh sb="1" eb="3">
      <t>ゲンカ</t>
    </rPh>
    <rPh sb="3" eb="5">
      <t>ショウキャク</t>
    </rPh>
    <rPh sb="5" eb="6">
      <t>ヒ</t>
    </rPh>
    <rPh sb="7" eb="8">
      <t>ケイ</t>
    </rPh>
    <rPh sb="8" eb="9">
      <t>サン</t>
    </rPh>
    <phoneticPr fontId="3"/>
  </si>
  <si>
    <t>償却率</t>
    <phoneticPr fontId="3"/>
  </si>
  <si>
    <t>　　　　</t>
  </si>
  <si>
    <t>合　計</t>
    <rPh sb="0" eb="1">
      <t>ゴウ</t>
    </rPh>
    <rPh sb="2" eb="3">
      <t>ケイ</t>
    </rPh>
    <phoneticPr fontId="3"/>
  </si>
  <si>
    <t>⑩</t>
    <phoneticPr fontId="3"/>
  </si>
  <si>
    <t>○果樹･牛馬等の育成費用の計算</t>
    <rPh sb="1" eb="3">
      <t>カジュ</t>
    </rPh>
    <rPh sb="4" eb="6">
      <t>ギュウバ</t>
    </rPh>
    <rPh sb="6" eb="7">
      <t>トウ</t>
    </rPh>
    <rPh sb="8" eb="10">
      <t>イクセイ</t>
    </rPh>
    <rPh sb="10" eb="12">
      <t>ヒヨウ</t>
    </rPh>
    <rPh sb="13" eb="14">
      <t>ケイ</t>
    </rPh>
    <rPh sb="14" eb="15">
      <t>サン</t>
    </rPh>
    <phoneticPr fontId="3"/>
  </si>
  <si>
    <t>（販売用の牛馬、受託した牛馬は除きます｡）</t>
    <rPh sb="1" eb="4">
      <t>ハンバイヨウ</t>
    </rPh>
    <rPh sb="5" eb="7">
      <t>ギュウバ</t>
    </rPh>
    <rPh sb="8" eb="10">
      <t>ジュタク</t>
    </rPh>
    <rPh sb="12" eb="14">
      <t>ギュウバ</t>
    </rPh>
    <rPh sb="15" eb="16">
      <t>ノゾ</t>
    </rPh>
    <phoneticPr fontId="3"/>
  </si>
  <si>
    <t>◎本年中における特殊事情</t>
    <rPh sb="1" eb="4">
      <t>ホンネンチュウ</t>
    </rPh>
    <rPh sb="8" eb="10">
      <t>トクシュ</t>
    </rPh>
    <rPh sb="10" eb="12">
      <t>ジジョウ</t>
    </rPh>
    <phoneticPr fontId="3"/>
  </si>
  <si>
    <t>果樹･牛馬等
の　名　称</t>
    <rPh sb="0" eb="2">
      <t>カジュ</t>
    </rPh>
    <rPh sb="3" eb="5">
      <t>ギュウバ</t>
    </rPh>
    <rPh sb="5" eb="6">
      <t>トウ</t>
    </rPh>
    <rPh sb="10" eb="11">
      <t>ナ</t>
    </rPh>
    <rPh sb="12" eb="13">
      <t>ショウ</t>
    </rPh>
    <phoneticPr fontId="3"/>
  </si>
  <si>
    <t>取得･生産
･定植等の
年 月 日</t>
    <rPh sb="0" eb="2">
      <t>シュトク</t>
    </rPh>
    <rPh sb="3" eb="5">
      <t>セイサン</t>
    </rPh>
    <rPh sb="7" eb="9">
      <t>テイショク</t>
    </rPh>
    <rPh sb="9" eb="10">
      <t>トウ</t>
    </rPh>
    <rPh sb="12" eb="13">
      <t>トシ</t>
    </rPh>
    <rPh sb="14" eb="15">
      <t>ツキ</t>
    </rPh>
    <rPh sb="16" eb="17">
      <t>ヒ</t>
    </rPh>
    <phoneticPr fontId="3"/>
  </si>
  <si>
    <t>育　成　費　用　の　明　細</t>
    <rPh sb="0" eb="1">
      <t>イク</t>
    </rPh>
    <rPh sb="2" eb="3">
      <t>シゲル</t>
    </rPh>
    <rPh sb="4" eb="5">
      <t>ヒ</t>
    </rPh>
    <rPh sb="6" eb="7">
      <t>ヨウ</t>
    </rPh>
    <rPh sb="10" eb="11">
      <t>メイ</t>
    </rPh>
    <rPh sb="12" eb="13">
      <t>ホソ</t>
    </rPh>
    <phoneticPr fontId="3"/>
  </si>
  <si>
    <t>前年から
の繰越額</t>
    <rPh sb="0" eb="2">
      <t>ゼンネン</t>
    </rPh>
    <rPh sb="7" eb="9">
      <t>クリコシ</t>
    </rPh>
    <rPh sb="9" eb="10">
      <t>ガク</t>
    </rPh>
    <phoneticPr fontId="3"/>
  </si>
  <si>
    <t>本年中に成熟
し た も の の
取  得  価  額</t>
    <rPh sb="0" eb="2">
      <t>ホンネン</t>
    </rPh>
    <rPh sb="2" eb="3">
      <t>チュウ</t>
    </rPh>
    <rPh sb="4" eb="5">
      <t>シゲル</t>
    </rPh>
    <rPh sb="5" eb="6">
      <t>ジュク</t>
    </rPh>
    <rPh sb="17" eb="18">
      <t>トリ</t>
    </rPh>
    <rPh sb="20" eb="21">
      <t>エ</t>
    </rPh>
    <rPh sb="23" eb="24">
      <t>アタイ</t>
    </rPh>
    <rPh sb="26" eb="27">
      <t>ガク</t>
    </rPh>
    <phoneticPr fontId="3"/>
  </si>
  <si>
    <t>本年中の種
苗費、種付
料、素畜費</t>
    <rPh sb="0" eb="3">
      <t>ホンネンチュウ</t>
    </rPh>
    <rPh sb="4" eb="5">
      <t>タネ</t>
    </rPh>
    <rPh sb="6" eb="7">
      <t>ナエ</t>
    </rPh>
    <rPh sb="7" eb="8">
      <t>ヒ</t>
    </rPh>
    <rPh sb="9" eb="10">
      <t>タネ</t>
    </rPh>
    <rPh sb="10" eb="11">
      <t>ツ</t>
    </rPh>
    <rPh sb="12" eb="13">
      <t>リョウ</t>
    </rPh>
    <rPh sb="14" eb="15">
      <t>ス</t>
    </rPh>
    <rPh sb="15" eb="16">
      <t>チク</t>
    </rPh>
    <rPh sb="16" eb="17">
      <t>ヒ</t>
    </rPh>
    <phoneticPr fontId="3"/>
  </si>
  <si>
    <t>本年中の肥
料、農薬等
の投下費用</t>
    <rPh sb="0" eb="3">
      <t>ホンネンチュウ</t>
    </rPh>
    <rPh sb="4" eb="5">
      <t>コエ</t>
    </rPh>
    <rPh sb="6" eb="7">
      <t>リョウ</t>
    </rPh>
    <rPh sb="8" eb="10">
      <t>ノウヤク</t>
    </rPh>
    <rPh sb="10" eb="11">
      <t>トウ</t>
    </rPh>
    <rPh sb="13" eb="15">
      <t>トウカ</t>
    </rPh>
    <rPh sb="15" eb="17">
      <t>ヒヨウ</t>
    </rPh>
    <phoneticPr fontId="3"/>
  </si>
  <si>
    <t>育成中の果
樹等から生
じた収入金額</t>
    <rPh sb="0" eb="3">
      <t>イクセイチュウ</t>
    </rPh>
    <rPh sb="4" eb="5">
      <t>カ</t>
    </rPh>
    <rPh sb="6" eb="7">
      <t>キ</t>
    </rPh>
    <rPh sb="7" eb="8">
      <t>トウ</t>
    </rPh>
    <rPh sb="10" eb="11">
      <t>ショウ</t>
    </rPh>
    <rPh sb="14" eb="16">
      <t>シュウニュウ</t>
    </rPh>
    <rPh sb="16" eb="18">
      <t>キンガク</t>
    </rPh>
    <phoneticPr fontId="3"/>
  </si>
  <si>
    <t>延べ従事月数</t>
    <rPh sb="0" eb="1">
      <t>ノ</t>
    </rPh>
    <rPh sb="2" eb="3">
      <t>ジュウ</t>
    </rPh>
    <rPh sb="3" eb="4">
      <t>コト</t>
    </rPh>
    <rPh sb="4" eb="6">
      <t>ツキスウ</t>
    </rPh>
    <phoneticPr fontId="3"/>
  </si>
  <si>
    <t>経費から差し引く果樹
牛馬等の育成費用</t>
    <rPh sb="0" eb="2">
      <t>ケイヒ</t>
    </rPh>
    <rPh sb="4" eb="5">
      <t>サ</t>
    </rPh>
    <rPh sb="6" eb="7">
      <t>ヒ</t>
    </rPh>
    <rPh sb="8" eb="9">
      <t>カ</t>
    </rPh>
    <rPh sb="11" eb="13">
      <t>ギュウバ</t>
    </rPh>
    <rPh sb="13" eb="14">
      <t>トウ</t>
    </rPh>
    <rPh sb="15" eb="17">
      <t>イクセイ</t>
    </rPh>
    <rPh sb="17" eb="19">
      <t>ヒヨウ</t>
    </rPh>
    <phoneticPr fontId="3"/>
  </si>
  <si>
    <r>
      <t>家事消費</t>
    </r>
    <r>
      <rPr>
        <sz val="12"/>
        <rFont val="ＭＳ 明朝"/>
        <family val="1"/>
        <charset val="128"/>
      </rPr>
      <t/>
    </r>
    <rPh sb="0" eb="1">
      <t>イエ</t>
    </rPh>
    <rPh sb="1" eb="2">
      <t>コト</t>
    </rPh>
    <rPh sb="2" eb="4">
      <t>ショウヒ</t>
    </rPh>
    <phoneticPr fontId="3"/>
  </si>
  <si>
    <t>その他の経費</t>
    <rPh sb="2" eb="3">
      <t>タ</t>
    </rPh>
    <rPh sb="4" eb="5">
      <t>ヘ</t>
    </rPh>
    <rPh sb="5" eb="6">
      <t>ヒ</t>
    </rPh>
    <phoneticPr fontId="3"/>
  </si>
  <si>
    <t>専従者控除前の所得金額
(⑦－⑭）</t>
    <rPh sb="0" eb="3">
      <t>センジュウシャ</t>
    </rPh>
    <rPh sb="3" eb="5">
      <t>コウジョ</t>
    </rPh>
    <rPh sb="5" eb="6">
      <t>マエ</t>
    </rPh>
    <rPh sb="7" eb="9">
      <t>ショトク</t>
    </rPh>
    <rPh sb="9" eb="11">
      <t>キンガク</t>
    </rPh>
    <phoneticPr fontId="3"/>
  </si>
  <si>
    <t>所　得　金　額 
(⑮－⑯）</t>
    <rPh sb="0" eb="1">
      <t>トコロ</t>
    </rPh>
    <rPh sb="2" eb="3">
      <t>トク</t>
    </rPh>
    <rPh sb="4" eb="5">
      <t>カネ</t>
    </rPh>
    <rPh sb="6" eb="7">
      <t>ガク</t>
    </rPh>
    <phoneticPr fontId="3"/>
  </si>
  <si>
    <t>収 支 内 訳 書 (農業所得用）</t>
  </si>
  <si>
    <t>延　日</t>
    <rPh sb="0" eb="1">
      <t>ノ</t>
    </rPh>
    <rPh sb="2" eb="3">
      <t>ヒ</t>
    </rPh>
    <phoneticPr fontId="3"/>
  </si>
  <si>
    <t>その他（</t>
    <rPh sb="2" eb="3">
      <t>タ</t>
    </rPh>
    <phoneticPr fontId="3"/>
  </si>
  <si>
    <t>小作料、賃
耕料等の別</t>
    <rPh sb="0" eb="2">
      <t>コサク</t>
    </rPh>
    <rPh sb="2" eb="3">
      <t>リョウ</t>
    </rPh>
    <rPh sb="4" eb="5">
      <t>チン</t>
    </rPh>
    <rPh sb="6" eb="7">
      <t>コウ</t>
    </rPh>
    <rPh sb="7" eb="8">
      <t>リョウ</t>
    </rPh>
    <rPh sb="8" eb="9">
      <t>トウ</t>
    </rPh>
    <rPh sb="10" eb="11">
      <t>ベツ</t>
    </rPh>
    <phoneticPr fontId="3"/>
  </si>
  <si>
    <t>従事
月数</t>
    <rPh sb="0" eb="2">
      <t>ジュウジ</t>
    </rPh>
    <rPh sb="3" eb="4">
      <t>ゲツ</t>
    </rPh>
    <rPh sb="4" eb="5">
      <t>スウ</t>
    </rPh>
    <phoneticPr fontId="3"/>
  </si>
  <si>
    <t xml:space="preserve">氏　　　　名 </t>
    <rPh sb="0" eb="1">
      <t>シ</t>
    </rPh>
    <rPh sb="5" eb="6">
      <t>メイ</t>
    </rPh>
    <phoneticPr fontId="3"/>
  </si>
  <si>
    <t>住　所</t>
    <rPh sb="0" eb="1">
      <t>ジュウ</t>
    </rPh>
    <rPh sb="2" eb="3">
      <t>ショ</t>
    </rPh>
    <phoneticPr fontId="3"/>
  </si>
  <si>
    <t>業種名</t>
    <rPh sb="0" eb="2">
      <t>ギョウシュ</t>
    </rPh>
    <rPh sb="2" eb="3">
      <t>メイ</t>
    </rPh>
    <phoneticPr fontId="3"/>
  </si>
  <si>
    <t>依頼税理士等</t>
    <rPh sb="0" eb="2">
      <t>イライ</t>
    </rPh>
    <rPh sb="2" eb="5">
      <t>ゼイリシ</t>
    </rPh>
    <rPh sb="5" eb="6">
      <t>トウ</t>
    </rPh>
    <phoneticPr fontId="3"/>
  </si>
  <si>
    <t>事務所
所在地</t>
    <rPh sb="0" eb="2">
      <t>ジム</t>
    </rPh>
    <rPh sb="2" eb="3">
      <t>ジョ</t>
    </rPh>
    <rPh sb="4" eb="7">
      <t>ショザイチ</t>
    </rPh>
    <phoneticPr fontId="3"/>
  </si>
  <si>
    <t>農園名</t>
    <rPh sb="0" eb="2">
      <t>ノウエン</t>
    </rPh>
    <rPh sb="2" eb="3">
      <t>メイ</t>
    </rPh>
    <phoneticPr fontId="3"/>
  </si>
  <si>
    <t>氏　名
(名称)</t>
    <rPh sb="0" eb="1">
      <t>シ</t>
    </rPh>
    <rPh sb="2" eb="3">
      <t>メイ</t>
    </rPh>
    <rPh sb="5" eb="7">
      <t>メイショウ</t>
    </rPh>
    <phoneticPr fontId="3"/>
  </si>
  <si>
    <t>電　話
番　号</t>
    <rPh sb="0" eb="1">
      <t>デン</t>
    </rPh>
    <rPh sb="2" eb="3">
      <t>ハナシ</t>
    </rPh>
    <rPh sb="4" eb="5">
      <t>バン</t>
    </rPh>
    <rPh sb="6" eb="7">
      <t>ゴウ</t>
    </rPh>
    <phoneticPr fontId="3"/>
  </si>
  <si>
    <t>○雇人費の内訳</t>
    <rPh sb="1" eb="2">
      <t>ヤトイ</t>
    </rPh>
    <rPh sb="2" eb="3">
      <t>ニン</t>
    </rPh>
    <rPh sb="3" eb="4">
      <t>ヒ</t>
    </rPh>
    <rPh sb="5" eb="7">
      <t>ウチワケ</t>
    </rPh>
    <phoneticPr fontId="3"/>
  </si>
  <si>
    <t>科　　　目</t>
    <rPh sb="0" eb="1">
      <t>カ</t>
    </rPh>
    <rPh sb="4" eb="5">
      <t>メ</t>
    </rPh>
    <phoneticPr fontId="3"/>
  </si>
  <si>
    <t>氏名･住所又は作業名</t>
    <rPh sb="0" eb="2">
      <t>シメイ</t>
    </rPh>
    <rPh sb="3" eb="4">
      <t>ジュウ</t>
    </rPh>
    <rPh sb="4" eb="5">
      <t>ショ</t>
    </rPh>
    <rPh sb="5" eb="6">
      <t>マタ</t>
    </rPh>
    <rPh sb="7" eb="9">
      <t>サギョウ</t>
    </rPh>
    <rPh sb="9" eb="10">
      <t>メイ</t>
    </rPh>
    <phoneticPr fontId="3"/>
  </si>
  <si>
    <t>日数</t>
    <rPh sb="0" eb="1">
      <t>ヒ</t>
    </rPh>
    <rPh sb="1" eb="2">
      <t>カズ</t>
    </rPh>
    <phoneticPr fontId="3"/>
  </si>
  <si>
    <t>現　　金</t>
    <rPh sb="0" eb="1">
      <t>ウツツ</t>
    </rPh>
    <rPh sb="3" eb="4">
      <t>キン</t>
    </rPh>
    <phoneticPr fontId="3"/>
  </si>
  <si>
    <t>合　　計</t>
    <rPh sb="0" eb="1">
      <t>ゴウ</t>
    </rPh>
    <rPh sb="3" eb="4">
      <t>ケイ</t>
    </rPh>
    <phoneticPr fontId="3"/>
  </si>
  <si>
    <t>源泉徴収税額</t>
    <rPh sb="0" eb="2">
      <t>ゲンセン</t>
    </rPh>
    <rPh sb="2" eb="4">
      <t>チョウシュウ</t>
    </rPh>
    <rPh sb="4" eb="6">
      <t>ゼイガク</t>
    </rPh>
    <phoneticPr fontId="3"/>
  </si>
  <si>
    <t>収　入　金　額</t>
    <rPh sb="0" eb="1">
      <t>オサム</t>
    </rPh>
    <rPh sb="2" eb="3">
      <t>イ</t>
    </rPh>
    <rPh sb="4" eb="5">
      <t>カネ</t>
    </rPh>
    <rPh sb="6" eb="7">
      <t>ガク</t>
    </rPh>
    <phoneticPr fontId="3"/>
  </si>
  <si>
    <t>販 売 金 額</t>
    <rPh sb="0" eb="1">
      <t>ハン</t>
    </rPh>
    <rPh sb="2" eb="3">
      <t>バイ</t>
    </rPh>
    <rPh sb="4" eb="5">
      <t>キン</t>
    </rPh>
    <rPh sb="6" eb="7">
      <t>ガク</t>
    </rPh>
    <phoneticPr fontId="3"/>
  </si>
  <si>
    <t>経　　　　　費</t>
    <rPh sb="0" eb="1">
      <t>ヘ</t>
    </rPh>
    <rPh sb="6" eb="7">
      <t>ヒ</t>
    </rPh>
    <phoneticPr fontId="3"/>
  </si>
  <si>
    <t>そ　の　他　の　経　費</t>
    <rPh sb="4" eb="5">
      <t>タ</t>
    </rPh>
    <rPh sb="8" eb="9">
      <t>ヘ</t>
    </rPh>
    <rPh sb="10" eb="11">
      <t>ヒ</t>
    </rPh>
    <phoneticPr fontId="3"/>
  </si>
  <si>
    <t>修  繕  費</t>
    <rPh sb="0" eb="1">
      <t>オサム</t>
    </rPh>
    <rPh sb="3" eb="4">
      <t>ツクロ</t>
    </rPh>
    <rPh sb="6" eb="7">
      <t>ヒ</t>
    </rPh>
    <phoneticPr fontId="3"/>
  </si>
  <si>
    <t>現　　物</t>
    <rPh sb="0" eb="1">
      <t>ウツツ</t>
    </rPh>
    <rPh sb="3" eb="4">
      <t>モノ</t>
    </rPh>
    <phoneticPr fontId="3"/>
  </si>
  <si>
    <t>円</t>
    <rPh sb="0" eb="1">
      <t>エン</t>
    </rPh>
    <phoneticPr fontId="3"/>
  </si>
  <si>
    <t>金額</t>
    <rPh sb="0" eb="2">
      <t>キンガク</t>
    </rPh>
    <phoneticPr fontId="3"/>
  </si>
  <si>
    <t>動力光熱費</t>
    <rPh sb="0" eb="1">
      <t>ドウ</t>
    </rPh>
    <rPh sb="1" eb="2">
      <t>チカラ</t>
    </rPh>
    <rPh sb="2" eb="3">
      <t>ヒカリ</t>
    </rPh>
    <rPh sb="3" eb="4">
      <t>ネツ</t>
    </rPh>
    <rPh sb="4" eb="5">
      <t>ヒ</t>
    </rPh>
    <phoneticPr fontId="3"/>
  </si>
  <si>
    <t>事業消費</t>
    <rPh sb="0" eb="2">
      <t>ジギョウ</t>
    </rPh>
    <rPh sb="2" eb="4">
      <t>ショウヒ</t>
    </rPh>
    <phoneticPr fontId="3"/>
  </si>
  <si>
    <t>雑  収  入</t>
    <rPh sb="0" eb="1">
      <t>ザツ</t>
    </rPh>
    <rPh sb="3" eb="4">
      <t>オサム</t>
    </rPh>
    <rPh sb="6" eb="7">
      <t>イ</t>
    </rPh>
    <phoneticPr fontId="3"/>
  </si>
  <si>
    <t>農業共済掛金</t>
    <rPh sb="0" eb="2">
      <t>ノウギョウ</t>
    </rPh>
    <rPh sb="2" eb="4">
      <t>キョウサイ</t>
    </rPh>
    <rPh sb="4" eb="5">
      <t>カ</t>
    </rPh>
    <rPh sb="5" eb="6">
      <t>キン</t>
    </rPh>
    <phoneticPr fontId="3"/>
  </si>
  <si>
    <t>期 首</t>
    <rPh sb="0" eb="1">
      <t>キ</t>
    </rPh>
    <rPh sb="2" eb="3">
      <t>クビ</t>
    </rPh>
    <phoneticPr fontId="3"/>
  </si>
  <si>
    <t>期首</t>
    <rPh sb="0" eb="1">
      <t>キ</t>
    </rPh>
    <rPh sb="1" eb="2">
      <t>クビ</t>
    </rPh>
    <phoneticPr fontId="3"/>
  </si>
  <si>
    <t>荷造運賃手数料</t>
    <rPh sb="0" eb="2">
      <t>ニヅク</t>
    </rPh>
    <rPh sb="2" eb="3">
      <t>ウン</t>
    </rPh>
    <rPh sb="3" eb="4">
      <t>チン</t>
    </rPh>
    <rPh sb="4" eb="7">
      <t>テスウリョウ</t>
    </rPh>
    <phoneticPr fontId="3"/>
  </si>
  <si>
    <t>期末</t>
    <rPh sb="0" eb="1">
      <t>キ</t>
    </rPh>
    <rPh sb="1" eb="2">
      <t>スエ</t>
    </rPh>
    <phoneticPr fontId="3"/>
  </si>
  <si>
    <t>土地改良費</t>
    <rPh sb="0" eb="1">
      <t>ツチ</t>
    </rPh>
    <rPh sb="1" eb="2">
      <t>チ</t>
    </rPh>
    <rPh sb="2" eb="3">
      <t>アラタ</t>
    </rPh>
    <rPh sb="3" eb="4">
      <t>リョウ</t>
    </rPh>
    <rPh sb="4" eb="5">
      <t>ヒ</t>
    </rPh>
    <phoneticPr fontId="3"/>
  </si>
  <si>
    <t>計</t>
    <rPh sb="0" eb="1">
      <t>ケイ</t>
    </rPh>
    <phoneticPr fontId="3"/>
  </si>
  <si>
    <t>雇  人  費</t>
    <rPh sb="0" eb="1">
      <t>ヤト</t>
    </rPh>
    <rPh sb="3" eb="4">
      <t>ニン</t>
    </rPh>
    <rPh sb="6" eb="7">
      <t>ヒ</t>
    </rPh>
    <phoneticPr fontId="3"/>
  </si>
  <si>
    <t>減価償却費</t>
    <rPh sb="0" eb="1">
      <t>ゲン</t>
    </rPh>
    <rPh sb="1" eb="2">
      <t>アタイ</t>
    </rPh>
    <rPh sb="2" eb="3">
      <t>ツグナ</t>
    </rPh>
    <rPh sb="3" eb="4">
      <t>キャク</t>
    </rPh>
    <rPh sb="4" eb="5">
      <t>ヒ</t>
    </rPh>
    <phoneticPr fontId="3"/>
  </si>
  <si>
    <t>貸  倒  金</t>
    <rPh sb="0" eb="1">
      <t>カ</t>
    </rPh>
    <rPh sb="3" eb="4">
      <t>タオ</t>
    </rPh>
    <rPh sb="6" eb="7">
      <t>キン</t>
    </rPh>
    <phoneticPr fontId="3"/>
  </si>
  <si>
    <t>支払先の住所･氏名</t>
    <rPh sb="0" eb="2">
      <t>シハライ</t>
    </rPh>
    <rPh sb="2" eb="3">
      <t>サキ</t>
    </rPh>
    <rPh sb="4" eb="5">
      <t>ジュウ</t>
    </rPh>
    <rPh sb="5" eb="6">
      <t>ショ</t>
    </rPh>
    <rPh sb="7" eb="9">
      <t>シメイ</t>
    </rPh>
    <phoneticPr fontId="3"/>
  </si>
  <si>
    <t>面積・数量</t>
    <rPh sb="0" eb="2">
      <t>メンセキ</t>
    </rPh>
    <rPh sb="3" eb="5">
      <t>スウリョウ</t>
    </rPh>
    <phoneticPr fontId="3"/>
  </si>
  <si>
    <t>支  払  額</t>
    <rPh sb="0" eb="1">
      <t>ササ</t>
    </rPh>
    <rPh sb="3" eb="4">
      <t>フツ</t>
    </rPh>
    <rPh sb="6" eb="7">
      <t>ガク</t>
    </rPh>
    <phoneticPr fontId="3"/>
  </si>
  <si>
    <t>利子割引料</t>
    <rPh sb="0" eb="1">
      <t>リ</t>
    </rPh>
    <rPh sb="1" eb="2">
      <t>コ</t>
    </rPh>
    <rPh sb="2" eb="3">
      <t>ワリ</t>
    </rPh>
    <rPh sb="3" eb="4">
      <t>イン</t>
    </rPh>
    <rPh sb="4" eb="5">
      <t>リョウ</t>
    </rPh>
    <phoneticPr fontId="3"/>
  </si>
  <si>
    <t>農産物
以外の
棚卸高</t>
    <rPh sb="0" eb="3">
      <t>ノウサンブツ</t>
    </rPh>
    <rPh sb="4" eb="6">
      <t>イガイ</t>
    </rPh>
    <rPh sb="8" eb="10">
      <t>タナオロシ</t>
    </rPh>
    <rPh sb="10" eb="11">
      <t>ダカ</t>
    </rPh>
    <phoneticPr fontId="3"/>
  </si>
  <si>
    <t>租税公課</t>
    <rPh sb="0" eb="1">
      <t>ソ</t>
    </rPh>
    <rPh sb="1" eb="2">
      <t>ゼイ</t>
    </rPh>
    <rPh sb="2" eb="3">
      <t>オオヤケ</t>
    </rPh>
    <rPh sb="3" eb="4">
      <t>カ</t>
    </rPh>
    <phoneticPr fontId="3"/>
  </si>
  <si>
    <t>期 末</t>
    <rPh sb="0" eb="1">
      <t>キ</t>
    </rPh>
    <rPh sb="2" eb="3">
      <t>スエ</t>
    </rPh>
    <phoneticPr fontId="3"/>
  </si>
  <si>
    <t>種 苗 費</t>
    <rPh sb="0" eb="1">
      <t>タネ</t>
    </rPh>
    <rPh sb="2" eb="3">
      <t>ナエ</t>
    </rPh>
    <rPh sb="4" eb="5">
      <t>ヒ</t>
    </rPh>
    <phoneticPr fontId="3"/>
  </si>
  <si>
    <t>素 畜 費</t>
    <rPh sb="0" eb="1">
      <t>ソ</t>
    </rPh>
    <rPh sb="2" eb="3">
      <t>チク</t>
    </rPh>
    <rPh sb="4" eb="5">
      <t>ヒ</t>
    </rPh>
    <phoneticPr fontId="3"/>
  </si>
  <si>
    <t>続　柄</t>
    <rPh sb="0" eb="1">
      <t>ゾク</t>
    </rPh>
    <rPh sb="2" eb="3">
      <t>エ</t>
    </rPh>
    <phoneticPr fontId="3"/>
  </si>
  <si>
    <t>肥 料 費</t>
    <rPh sb="0" eb="1">
      <t>コエ</t>
    </rPh>
    <rPh sb="2" eb="3">
      <t>リョウ</t>
    </rPh>
    <rPh sb="4" eb="5">
      <t>ヒ</t>
    </rPh>
    <phoneticPr fontId="3"/>
  </si>
  <si>
    <t>飼 料 費</t>
    <rPh sb="0" eb="1">
      <t>ジ</t>
    </rPh>
    <rPh sb="2" eb="3">
      <t>リョウ</t>
    </rPh>
    <rPh sb="4" eb="5">
      <t>ヒ</t>
    </rPh>
    <phoneticPr fontId="3"/>
  </si>
  <si>
    <t>農 具 費</t>
    <rPh sb="0" eb="1">
      <t>ノウ</t>
    </rPh>
    <rPh sb="2" eb="3">
      <t>グ</t>
    </rPh>
    <rPh sb="4" eb="5">
      <t>ヒ</t>
    </rPh>
    <phoneticPr fontId="3"/>
  </si>
  <si>
    <t>諸材料費</t>
    <rPh sb="0" eb="1">
      <t>ショ</t>
    </rPh>
    <rPh sb="1" eb="2">
      <t>ザイ</t>
    </rPh>
    <rPh sb="2" eb="3">
      <t>リョウ</t>
    </rPh>
    <rPh sb="3" eb="4">
      <t>ヒ</t>
    </rPh>
    <phoneticPr fontId="3"/>
  </si>
  <si>
    <r>
      <t>フリガナ</t>
    </r>
    <r>
      <rPr>
        <sz val="8"/>
        <rFont val="ＭＳ 明朝"/>
        <family val="1"/>
        <charset val="128"/>
      </rPr>
      <t xml:space="preserve">
</t>
    </r>
    <r>
      <rPr>
        <sz val="12"/>
        <rFont val="ＭＳ 明朝"/>
        <family val="1"/>
        <charset val="128"/>
      </rPr>
      <t>氏　名</t>
    </r>
    <rPh sb="5" eb="6">
      <t>シ</t>
    </rPh>
    <rPh sb="7" eb="8">
      <t>メイ</t>
    </rPh>
    <phoneticPr fontId="3"/>
  </si>
  <si>
    <t>番号</t>
    <rPh sb="0" eb="2">
      <t>バンゴウ</t>
    </rPh>
    <phoneticPr fontId="3"/>
  </si>
  <si>
    <t>　　　金      　額　 　 (円)</t>
    <rPh sb="3" eb="4">
      <t>キン</t>
    </rPh>
    <rPh sb="11" eb="12">
      <t>ガク</t>
    </rPh>
    <rPh sb="17" eb="18">
      <t>エン</t>
    </rPh>
    <phoneticPr fontId="3"/>
  </si>
  <si>
    <t>翌年への
繰越額</t>
    <rPh sb="0" eb="2">
      <t>ヨクネン</t>
    </rPh>
    <rPh sb="5" eb="7">
      <t>クリコシ</t>
    </rPh>
    <rPh sb="7" eb="8">
      <t>ガク</t>
    </rPh>
    <phoneticPr fontId="3"/>
  </si>
  <si>
    <t>住所：</t>
    <rPh sb="0" eb="2">
      <t>ジュウショ</t>
    </rPh>
    <phoneticPr fontId="3"/>
  </si>
  <si>
    <t>氏名：</t>
    <rPh sb="0" eb="1">
      <t>シ</t>
    </rPh>
    <rPh sb="1" eb="2">
      <t>メイ</t>
    </rPh>
    <phoneticPr fontId="3"/>
  </si>
  <si>
    <t>作付面積</t>
    <rPh sb="0" eb="1">
      <t>サク</t>
    </rPh>
    <rPh sb="1" eb="2">
      <t>フ</t>
    </rPh>
    <rPh sb="2" eb="4">
      <t>メンセキ</t>
    </rPh>
    <phoneticPr fontId="3"/>
  </si>
  <si>
    <t>（飼　育</t>
    <phoneticPr fontId="3"/>
  </si>
  <si>
    <t>頭羽数）</t>
    <phoneticPr fontId="3"/>
  </si>
  <si>
    <t>家事消費</t>
    <rPh sb="0" eb="2">
      <t>カジ</t>
    </rPh>
    <rPh sb="2" eb="4">
      <t>ショウヒ</t>
    </rPh>
    <phoneticPr fontId="3"/>
  </si>
  <si>
    <t>事業消費</t>
    <phoneticPr fontId="3"/>
  </si>
  <si>
    <t>金　　額</t>
    <phoneticPr fontId="3"/>
  </si>
  <si>
    <t>ｋｇ</t>
    <phoneticPr fontId="3"/>
  </si>
  <si>
    <t>㎡</t>
    <phoneticPr fontId="3"/>
  </si>
  <si>
    <t>減価償却資産</t>
    <rPh sb="0" eb="2">
      <t>ゲンカ</t>
    </rPh>
    <rPh sb="2" eb="4">
      <t>ショウキャク</t>
    </rPh>
    <rPh sb="4" eb="6">
      <t>シサン</t>
    </rPh>
    <phoneticPr fontId="3"/>
  </si>
  <si>
    <t>面 積</t>
    <rPh sb="0" eb="1">
      <t>メン</t>
    </rPh>
    <rPh sb="2" eb="3">
      <t>セキ</t>
    </rPh>
    <phoneticPr fontId="3"/>
  </si>
  <si>
    <t>又 は</t>
    <phoneticPr fontId="3"/>
  </si>
  <si>
    <t>数 量</t>
    <phoneticPr fontId="3"/>
  </si>
  <si>
    <t>取得価額</t>
    <rPh sb="3" eb="4">
      <t>ガク</t>
    </rPh>
    <phoneticPr fontId="3"/>
  </si>
  <si>
    <t>償却の基礎</t>
    <rPh sb="0" eb="2">
      <t>ショウキャク</t>
    </rPh>
    <rPh sb="3" eb="5">
      <t>キソ</t>
    </rPh>
    <phoneticPr fontId="3"/>
  </si>
  <si>
    <t>になる金額</t>
    <phoneticPr fontId="3"/>
  </si>
  <si>
    <t>方 法</t>
    <phoneticPr fontId="3"/>
  </si>
  <si>
    <t>償却期間</t>
    <phoneticPr fontId="3"/>
  </si>
  <si>
    <t>／12</t>
    <phoneticPr fontId="3"/>
  </si>
  <si>
    <t>償却費</t>
    <phoneticPr fontId="3"/>
  </si>
  <si>
    <t>年</t>
    <phoneticPr fontId="3"/>
  </si>
  <si>
    <t>月</t>
    <rPh sb="0" eb="1">
      <t>ツキ</t>
    </rPh>
    <phoneticPr fontId="3"/>
  </si>
  <si>
    <t>％</t>
    <phoneticPr fontId="3"/>
  </si>
  <si>
    <t>－２－</t>
    <phoneticPr fontId="3"/>
  </si>
  <si>
    <t>ａ</t>
    <phoneticPr fontId="3"/>
  </si>
  <si>
    <t>－１－</t>
    <phoneticPr fontId="3"/>
  </si>
  <si>
    <t>小計</t>
    <rPh sb="0" eb="1">
      <t>ショウ</t>
    </rPh>
    <rPh sb="1" eb="2">
      <t>ケイ</t>
    </rPh>
    <phoneticPr fontId="3"/>
  </si>
  <si>
    <t>農産物の</t>
    <rPh sb="0" eb="3">
      <t>ノウサンブツ</t>
    </rPh>
    <phoneticPr fontId="3"/>
  </si>
  <si>
    <t>（①＋②＋③）</t>
    <phoneticPr fontId="3"/>
  </si>
  <si>
    <t>歳)</t>
    <rPh sb="0" eb="1">
      <t>サイ</t>
    </rPh>
    <phoneticPr fontId="3"/>
  </si>
  <si>
    <t xml:space="preserve">  (自　１月　１日　至　１２月３１日）</t>
    <rPh sb="3" eb="4">
      <t>ジ</t>
    </rPh>
    <rPh sb="6" eb="7">
      <t>ガツ</t>
    </rPh>
    <rPh sb="9" eb="10">
      <t>ニチ</t>
    </rPh>
    <rPh sb="11" eb="12">
      <t>イタ</t>
    </rPh>
    <rPh sb="15" eb="16">
      <t>ガツ</t>
    </rPh>
    <rPh sb="18" eb="19">
      <t>ニチ</t>
    </rPh>
    <phoneticPr fontId="3"/>
  </si>
  <si>
    <t>農業</t>
    <rPh sb="0" eb="2">
      <t>ノウギョウ</t>
    </rPh>
    <phoneticPr fontId="3"/>
  </si>
  <si>
    <t>未償却残高</t>
  </si>
  <si>
    <t>トラック</t>
  </si>
  <si>
    <t>減価償却耐用年数表</t>
  </si>
  <si>
    <t>耐用年数</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</si>
  <si>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</si>
  <si>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</si>
  <si>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</si>
  <si>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</si>
  <si>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</si>
  <si>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</si>
  <si>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</si>
  <si>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</si>
  <si>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</si>
  <si>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</si>
  <si>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</si>
  <si>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</si>
  <si>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</si>
  <si>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</si>
  <si>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</si>
  <si>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</si>
  <si>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</si>
  <si>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</si>
  <si>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</si>
  <si>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</si>
  <si>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</si>
  <si>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</si>
  <si>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</si>
  <si>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</si>
  <si>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</si>
  <si>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</si>
  <si>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</si>
  <si>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</si>
  <si>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</si>
  <si>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</si>
  <si>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</si>
  <si>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</si>
  <si>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S53</t>
  </si>
  <si>
    <t>S54</t>
  </si>
  <si>
    <t>S55</t>
  </si>
  <si>
    <t>S56</t>
  </si>
  <si>
    <t>S57</t>
  </si>
  <si>
    <t>S58</t>
  </si>
  <si>
    <t>S59</t>
  </si>
  <si>
    <t>S60</t>
  </si>
  <si>
    <t>S61</t>
  </si>
  <si>
    <t>S62</t>
  </si>
  <si>
    <t>S63</t>
  </si>
  <si>
    <t>S64</t>
  </si>
  <si>
    <t>年</t>
    <rPh sb="0" eb="1">
      <t>ネン</t>
    </rPh>
    <phoneticPr fontId="3"/>
  </si>
  <si>
    <t>廃棄</t>
    <rPh sb="0" eb="2">
      <t>ハイキ</t>
    </rPh>
    <phoneticPr fontId="3"/>
  </si>
  <si>
    <t>西暦</t>
    <rPh sb="0" eb="2">
      <t>セイレキ</t>
    </rPh>
    <phoneticPr fontId="3"/>
  </si>
  <si>
    <t>耐用年数</t>
    <rPh sb="0" eb="2">
      <t>タイヨウ</t>
    </rPh>
    <rPh sb="2" eb="4">
      <t>ネンスウ</t>
    </rPh>
    <phoneticPr fontId="3"/>
  </si>
  <si>
    <t>償却額</t>
    <rPh sb="0" eb="3">
      <t>ショウキャクガク</t>
    </rPh>
    <phoneticPr fontId="3"/>
  </si>
  <si>
    <t>廃棄月</t>
    <rPh sb="0" eb="2">
      <t>ハイキ</t>
    </rPh>
    <rPh sb="2" eb="3">
      <t>ツキ</t>
    </rPh>
    <phoneticPr fontId="3"/>
  </si>
  <si>
    <t>今年度</t>
    <rPh sb="0" eb="3">
      <t>コンネンド</t>
    </rPh>
    <phoneticPr fontId="3"/>
  </si>
  <si>
    <t>前年</t>
    <rPh sb="0" eb="2">
      <t>ゼンネン</t>
    </rPh>
    <phoneticPr fontId="3"/>
  </si>
  <si>
    <t>現償却費</t>
    <rPh sb="0" eb="1">
      <t>ゲン</t>
    </rPh>
    <rPh sb="1" eb="4">
      <t>ショウキャクヒ</t>
    </rPh>
    <phoneticPr fontId="3"/>
  </si>
  <si>
    <t>１年後</t>
    <rPh sb="1" eb="3">
      <t>ネンゴ</t>
    </rPh>
    <phoneticPr fontId="3"/>
  </si>
  <si>
    <t>２年後</t>
    <rPh sb="1" eb="3">
      <t>ネンゴ</t>
    </rPh>
    <phoneticPr fontId="3"/>
  </si>
  <si>
    <t>３年後</t>
    <rPh sb="1" eb="3">
      <t>ネンゴ</t>
    </rPh>
    <phoneticPr fontId="3"/>
  </si>
  <si>
    <t>電子計算機</t>
    <rPh sb="0" eb="2">
      <t>デンシ</t>
    </rPh>
    <rPh sb="2" eb="5">
      <t>ケイサンキ</t>
    </rPh>
    <phoneticPr fontId="3"/>
  </si>
  <si>
    <t>昭和２３年</t>
    <rPh sb="0" eb="2">
      <t>ショウワ</t>
    </rPh>
    <rPh sb="4" eb="5">
      <t>ネン</t>
    </rPh>
    <phoneticPr fontId="3"/>
  </si>
  <si>
    <t>昭和２２年</t>
    <rPh sb="0" eb="2">
      <t>ショウワ</t>
    </rPh>
    <rPh sb="4" eb="5">
      <t>ネン</t>
    </rPh>
    <phoneticPr fontId="3"/>
  </si>
  <si>
    <t>昭和２１年</t>
    <rPh sb="0" eb="2">
      <t>ショウワ</t>
    </rPh>
    <rPh sb="4" eb="5">
      <t>ネン</t>
    </rPh>
    <phoneticPr fontId="3"/>
  </si>
  <si>
    <t>昭和２０年</t>
    <rPh sb="0" eb="2">
      <t>ショウワ</t>
    </rPh>
    <rPh sb="4" eb="5">
      <t>ネン</t>
    </rPh>
    <phoneticPr fontId="3"/>
  </si>
  <si>
    <t>昭和１９年</t>
    <rPh sb="0" eb="2">
      <t>ショウワ</t>
    </rPh>
    <rPh sb="4" eb="5">
      <t>ネン</t>
    </rPh>
    <phoneticPr fontId="3"/>
  </si>
  <si>
    <t>昭和２４年</t>
    <rPh sb="0" eb="2">
      <t>ショウワ</t>
    </rPh>
    <rPh sb="4" eb="5">
      <t>ネン</t>
    </rPh>
    <phoneticPr fontId="3"/>
  </si>
  <si>
    <t>昭和２５年</t>
    <rPh sb="0" eb="2">
      <t>ショウワ</t>
    </rPh>
    <rPh sb="4" eb="5">
      <t>ネン</t>
    </rPh>
    <phoneticPr fontId="3"/>
  </si>
  <si>
    <t>昭和２６年</t>
    <rPh sb="0" eb="2">
      <t>ショウワ</t>
    </rPh>
    <rPh sb="4" eb="5">
      <t>ネン</t>
    </rPh>
    <phoneticPr fontId="3"/>
  </si>
  <si>
    <t>昭和２７年</t>
    <rPh sb="0" eb="2">
      <t>ショウワ</t>
    </rPh>
    <rPh sb="4" eb="5">
      <t>ネン</t>
    </rPh>
    <phoneticPr fontId="3"/>
  </si>
  <si>
    <t>昭和２８年</t>
    <rPh sb="0" eb="2">
      <t>ショウワ</t>
    </rPh>
    <rPh sb="4" eb="5">
      <t>ネン</t>
    </rPh>
    <phoneticPr fontId="3"/>
  </si>
  <si>
    <t>昭和２９年</t>
    <rPh sb="0" eb="2">
      <t>ショウワ</t>
    </rPh>
    <rPh sb="4" eb="5">
      <t>ネン</t>
    </rPh>
    <phoneticPr fontId="3"/>
  </si>
  <si>
    <t>昭和３０年</t>
    <rPh sb="0" eb="2">
      <t>ショウワ</t>
    </rPh>
    <rPh sb="4" eb="5">
      <t>ネン</t>
    </rPh>
    <phoneticPr fontId="3"/>
  </si>
  <si>
    <t>昭和３１年</t>
    <rPh sb="0" eb="2">
      <t>ショウワ</t>
    </rPh>
    <rPh sb="4" eb="5">
      <t>ネン</t>
    </rPh>
    <phoneticPr fontId="3"/>
  </si>
  <si>
    <t>昭和３２年</t>
    <rPh sb="0" eb="2">
      <t>ショウワ</t>
    </rPh>
    <rPh sb="4" eb="5">
      <t>ネン</t>
    </rPh>
    <phoneticPr fontId="3"/>
  </si>
  <si>
    <t>昭和３３年</t>
    <rPh sb="0" eb="2">
      <t>ショウワ</t>
    </rPh>
    <rPh sb="4" eb="5">
      <t>ネン</t>
    </rPh>
    <phoneticPr fontId="3"/>
  </si>
  <si>
    <t>昭和３４年</t>
    <rPh sb="0" eb="2">
      <t>ショウワ</t>
    </rPh>
    <rPh sb="4" eb="5">
      <t>ネン</t>
    </rPh>
    <phoneticPr fontId="3"/>
  </si>
  <si>
    <t>昭和３５年</t>
    <rPh sb="0" eb="2">
      <t>ショウワ</t>
    </rPh>
    <rPh sb="4" eb="5">
      <t>ネン</t>
    </rPh>
    <phoneticPr fontId="3"/>
  </si>
  <si>
    <t>昭和３６年</t>
    <rPh sb="0" eb="2">
      <t>ショウワ</t>
    </rPh>
    <rPh sb="4" eb="5">
      <t>ネン</t>
    </rPh>
    <phoneticPr fontId="3"/>
  </si>
  <si>
    <t>昭和３７年</t>
    <rPh sb="0" eb="2">
      <t>ショウワ</t>
    </rPh>
    <rPh sb="4" eb="5">
      <t>ネン</t>
    </rPh>
    <phoneticPr fontId="3"/>
  </si>
  <si>
    <t>昭和３８年</t>
    <rPh sb="0" eb="2">
      <t>ショウワ</t>
    </rPh>
    <rPh sb="4" eb="5">
      <t>ネン</t>
    </rPh>
    <phoneticPr fontId="3"/>
  </si>
  <si>
    <t>昭和３９年</t>
    <rPh sb="0" eb="2">
      <t>ショウワ</t>
    </rPh>
    <rPh sb="4" eb="5">
      <t>ネン</t>
    </rPh>
    <phoneticPr fontId="3"/>
  </si>
  <si>
    <t>昭和４０年</t>
    <rPh sb="0" eb="2">
      <t>ショウワ</t>
    </rPh>
    <rPh sb="4" eb="5">
      <t>ネン</t>
    </rPh>
    <phoneticPr fontId="3"/>
  </si>
  <si>
    <t>昭和４１年</t>
    <rPh sb="0" eb="2">
      <t>ショウワ</t>
    </rPh>
    <rPh sb="4" eb="5">
      <t>ネン</t>
    </rPh>
    <phoneticPr fontId="3"/>
  </si>
  <si>
    <t>昭和４２年</t>
    <rPh sb="0" eb="2">
      <t>ショウワ</t>
    </rPh>
    <rPh sb="4" eb="5">
      <t>ネン</t>
    </rPh>
    <phoneticPr fontId="3"/>
  </si>
  <si>
    <t>昭和４３年</t>
    <rPh sb="0" eb="2">
      <t>ショウワ</t>
    </rPh>
    <rPh sb="4" eb="5">
      <t>ネン</t>
    </rPh>
    <phoneticPr fontId="3"/>
  </si>
  <si>
    <t>昭和４４年</t>
    <rPh sb="0" eb="2">
      <t>ショウワ</t>
    </rPh>
    <rPh sb="4" eb="5">
      <t>ネン</t>
    </rPh>
    <phoneticPr fontId="3"/>
  </si>
  <si>
    <t>昭和４５年</t>
    <rPh sb="0" eb="2">
      <t>ショウワ</t>
    </rPh>
    <rPh sb="4" eb="5">
      <t>ネン</t>
    </rPh>
    <phoneticPr fontId="3"/>
  </si>
  <si>
    <t>昭和４６年</t>
    <rPh sb="0" eb="2">
      <t>ショウワ</t>
    </rPh>
    <rPh sb="4" eb="5">
      <t>ネン</t>
    </rPh>
    <phoneticPr fontId="3"/>
  </si>
  <si>
    <t>昭和４７年</t>
    <rPh sb="0" eb="2">
      <t>ショウワ</t>
    </rPh>
    <rPh sb="4" eb="5">
      <t>ネン</t>
    </rPh>
    <phoneticPr fontId="3"/>
  </si>
  <si>
    <t>昭和４８年</t>
    <rPh sb="0" eb="2">
      <t>ショウワ</t>
    </rPh>
    <rPh sb="4" eb="5">
      <t>ネン</t>
    </rPh>
    <phoneticPr fontId="3"/>
  </si>
  <si>
    <t>昭和４９年</t>
    <rPh sb="0" eb="2">
      <t>ショウワ</t>
    </rPh>
    <rPh sb="4" eb="5">
      <t>ネン</t>
    </rPh>
    <phoneticPr fontId="3"/>
  </si>
  <si>
    <t>昭和５０年</t>
    <rPh sb="0" eb="2">
      <t>ショウワ</t>
    </rPh>
    <rPh sb="4" eb="5">
      <t>ネン</t>
    </rPh>
    <phoneticPr fontId="3"/>
  </si>
  <si>
    <t>昭和５１年</t>
    <rPh sb="0" eb="2">
      <t>ショウワ</t>
    </rPh>
    <rPh sb="4" eb="5">
      <t>ネン</t>
    </rPh>
    <phoneticPr fontId="3"/>
  </si>
  <si>
    <t>昭和５２年</t>
    <rPh sb="0" eb="2">
      <t>ショウワ</t>
    </rPh>
    <rPh sb="4" eb="5">
      <t>ネン</t>
    </rPh>
    <phoneticPr fontId="3"/>
  </si>
  <si>
    <t>昭和５３年</t>
    <rPh sb="0" eb="2">
      <t>ショウワ</t>
    </rPh>
    <rPh sb="4" eb="5">
      <t>ネン</t>
    </rPh>
    <phoneticPr fontId="3"/>
  </si>
  <si>
    <t>昭和５４年</t>
    <rPh sb="0" eb="2">
      <t>ショウワ</t>
    </rPh>
    <rPh sb="4" eb="5">
      <t>ネン</t>
    </rPh>
    <phoneticPr fontId="3"/>
  </si>
  <si>
    <t>昭和５５年</t>
    <rPh sb="0" eb="2">
      <t>ショウワ</t>
    </rPh>
    <rPh sb="4" eb="5">
      <t>ネン</t>
    </rPh>
    <phoneticPr fontId="3"/>
  </si>
  <si>
    <t>昭和５６年</t>
    <rPh sb="0" eb="2">
      <t>ショウワ</t>
    </rPh>
    <rPh sb="4" eb="5">
      <t>ネン</t>
    </rPh>
    <phoneticPr fontId="3"/>
  </si>
  <si>
    <t>昭和５７年</t>
    <rPh sb="0" eb="2">
      <t>ショウワ</t>
    </rPh>
    <rPh sb="4" eb="5">
      <t>ネン</t>
    </rPh>
    <phoneticPr fontId="3"/>
  </si>
  <si>
    <t>昭和５８年</t>
    <rPh sb="0" eb="2">
      <t>ショウワ</t>
    </rPh>
    <rPh sb="4" eb="5">
      <t>ネン</t>
    </rPh>
    <phoneticPr fontId="3"/>
  </si>
  <si>
    <t>昭和５９年</t>
    <rPh sb="0" eb="2">
      <t>ショウワ</t>
    </rPh>
    <rPh sb="4" eb="5">
      <t>ネン</t>
    </rPh>
    <phoneticPr fontId="3"/>
  </si>
  <si>
    <t>昭和６０年</t>
    <rPh sb="0" eb="2">
      <t>ショウワ</t>
    </rPh>
    <rPh sb="4" eb="5">
      <t>ネン</t>
    </rPh>
    <phoneticPr fontId="3"/>
  </si>
  <si>
    <t>昭和６１年</t>
    <rPh sb="0" eb="2">
      <t>ショウワ</t>
    </rPh>
    <rPh sb="4" eb="5">
      <t>ネン</t>
    </rPh>
    <phoneticPr fontId="3"/>
  </si>
  <si>
    <t>昭和６２年</t>
    <rPh sb="0" eb="2">
      <t>ショウワ</t>
    </rPh>
    <rPh sb="4" eb="5">
      <t>ネン</t>
    </rPh>
    <phoneticPr fontId="3"/>
  </si>
  <si>
    <t>昭和６３年</t>
    <rPh sb="0" eb="2">
      <t>ショウワ</t>
    </rPh>
    <rPh sb="4" eb="5">
      <t>ネン</t>
    </rPh>
    <phoneticPr fontId="3"/>
  </si>
  <si>
    <t>平成１年</t>
    <rPh sb="0" eb="2">
      <t>ヘイセイ</t>
    </rPh>
    <rPh sb="3" eb="4">
      <t>ネン</t>
    </rPh>
    <phoneticPr fontId="3"/>
  </si>
  <si>
    <t>平成２年</t>
    <rPh sb="0" eb="2">
      <t>ヘイセイ</t>
    </rPh>
    <rPh sb="3" eb="4">
      <t>ネン</t>
    </rPh>
    <phoneticPr fontId="3"/>
  </si>
  <si>
    <t>平成３年</t>
    <rPh sb="0" eb="2">
      <t>ヘイセイ</t>
    </rPh>
    <rPh sb="3" eb="4">
      <t>ネン</t>
    </rPh>
    <phoneticPr fontId="3"/>
  </si>
  <si>
    <t>平成４年</t>
    <rPh sb="0" eb="2">
      <t>ヘイセイ</t>
    </rPh>
    <rPh sb="3" eb="4">
      <t>ネン</t>
    </rPh>
    <phoneticPr fontId="3"/>
  </si>
  <si>
    <t>平成５年</t>
    <rPh sb="0" eb="2">
      <t>ヘイセイ</t>
    </rPh>
    <rPh sb="3" eb="4">
      <t>ネン</t>
    </rPh>
    <phoneticPr fontId="3"/>
  </si>
  <si>
    <t>平成６年</t>
    <rPh sb="0" eb="2">
      <t>ヘイセイ</t>
    </rPh>
    <rPh sb="3" eb="4">
      <t>ネン</t>
    </rPh>
    <phoneticPr fontId="3"/>
  </si>
  <si>
    <t>平成７年</t>
    <rPh sb="0" eb="2">
      <t>ヘイセイ</t>
    </rPh>
    <rPh sb="3" eb="4">
      <t>ネン</t>
    </rPh>
    <phoneticPr fontId="3"/>
  </si>
  <si>
    <t>平成８年</t>
    <rPh sb="0" eb="2">
      <t>ヘイセイ</t>
    </rPh>
    <rPh sb="3" eb="4">
      <t>ネン</t>
    </rPh>
    <phoneticPr fontId="3"/>
  </si>
  <si>
    <t>平成９年</t>
    <rPh sb="0" eb="2">
      <t>ヘイセイ</t>
    </rPh>
    <rPh sb="3" eb="4">
      <t>ネン</t>
    </rPh>
    <phoneticPr fontId="3"/>
  </si>
  <si>
    <t>平成１０年</t>
    <rPh sb="0" eb="2">
      <t>ヘイセイ</t>
    </rPh>
    <rPh sb="4" eb="5">
      <t>ネン</t>
    </rPh>
    <phoneticPr fontId="3"/>
  </si>
  <si>
    <t>平成１１年</t>
    <rPh sb="0" eb="2">
      <t>ヘイセイ</t>
    </rPh>
    <rPh sb="4" eb="5">
      <t>ネン</t>
    </rPh>
    <phoneticPr fontId="3"/>
  </si>
  <si>
    <t>平成１２年</t>
    <rPh sb="0" eb="2">
      <t>ヘイセイ</t>
    </rPh>
    <rPh sb="4" eb="5">
      <t>ネン</t>
    </rPh>
    <phoneticPr fontId="3"/>
  </si>
  <si>
    <t>平成１３年</t>
    <rPh sb="0" eb="2">
      <t>ヘイセイ</t>
    </rPh>
    <rPh sb="4" eb="5">
      <t>ネン</t>
    </rPh>
    <phoneticPr fontId="3"/>
  </si>
  <si>
    <t>平成１４年</t>
    <rPh sb="0" eb="2">
      <t>ヘイセイ</t>
    </rPh>
    <rPh sb="4" eb="5">
      <t>ネン</t>
    </rPh>
    <phoneticPr fontId="3"/>
  </si>
  <si>
    <t>平成１５年</t>
    <rPh sb="0" eb="2">
      <t>ヘイセイ</t>
    </rPh>
    <rPh sb="4" eb="5">
      <t>ネン</t>
    </rPh>
    <phoneticPr fontId="3"/>
  </si>
  <si>
    <t>平成１６年</t>
    <rPh sb="0" eb="2">
      <t>ヘイセイ</t>
    </rPh>
    <rPh sb="4" eb="5">
      <t>ネン</t>
    </rPh>
    <phoneticPr fontId="3"/>
  </si>
  <si>
    <t>平成１７年</t>
    <rPh sb="0" eb="2">
      <t>ヘイセイ</t>
    </rPh>
    <rPh sb="4" eb="5">
      <t>ネン</t>
    </rPh>
    <phoneticPr fontId="3"/>
  </si>
  <si>
    <t>平成１８年</t>
    <rPh sb="0" eb="2">
      <t>ヘイセイ</t>
    </rPh>
    <rPh sb="4" eb="5">
      <t>ネン</t>
    </rPh>
    <phoneticPr fontId="3"/>
  </si>
  <si>
    <t>平成１９年</t>
    <rPh sb="0" eb="2">
      <t>ヘイセイ</t>
    </rPh>
    <rPh sb="4" eb="5">
      <t>ネン</t>
    </rPh>
    <phoneticPr fontId="3"/>
  </si>
  <si>
    <t>平成２０年</t>
    <rPh sb="0" eb="2">
      <t>ヘイセイ</t>
    </rPh>
    <rPh sb="4" eb="5">
      <t>ネン</t>
    </rPh>
    <phoneticPr fontId="3"/>
  </si>
  <si>
    <t>平成２１年</t>
    <rPh sb="0" eb="2">
      <t>ヘイセイ</t>
    </rPh>
    <rPh sb="4" eb="5">
      <t>ネン</t>
    </rPh>
    <phoneticPr fontId="3"/>
  </si>
  <si>
    <t>平成２２年</t>
    <rPh sb="0" eb="2">
      <t>ヘイセイ</t>
    </rPh>
    <rPh sb="4" eb="5">
      <t>ネン</t>
    </rPh>
    <phoneticPr fontId="3"/>
  </si>
  <si>
    <t>平成２３年</t>
    <rPh sb="0" eb="2">
      <t>ヘイセイ</t>
    </rPh>
    <rPh sb="4" eb="5">
      <t>ネン</t>
    </rPh>
    <phoneticPr fontId="3"/>
  </si>
  <si>
    <t>平成２４年</t>
    <rPh sb="0" eb="2">
      <t>ヘイセイ</t>
    </rPh>
    <rPh sb="4" eb="5">
      <t>ネン</t>
    </rPh>
    <phoneticPr fontId="3"/>
  </si>
  <si>
    <t>平成２５年</t>
    <rPh sb="0" eb="2">
      <t>ヘイセイ</t>
    </rPh>
    <rPh sb="4" eb="5">
      <t>ネン</t>
    </rPh>
    <phoneticPr fontId="3"/>
  </si>
  <si>
    <t>平成２６年</t>
    <rPh sb="0" eb="2">
      <t>ヘイセイ</t>
    </rPh>
    <rPh sb="4" eb="5">
      <t>ネン</t>
    </rPh>
    <phoneticPr fontId="3"/>
  </si>
  <si>
    <t>平成２７年</t>
    <rPh sb="0" eb="2">
      <t>ヘイセイ</t>
    </rPh>
    <rPh sb="4" eb="5">
      <t>ネン</t>
    </rPh>
    <phoneticPr fontId="3"/>
  </si>
  <si>
    <t>平成２８年</t>
    <rPh sb="0" eb="2">
      <t>ヘイセイ</t>
    </rPh>
    <rPh sb="4" eb="5">
      <t>ネン</t>
    </rPh>
    <phoneticPr fontId="3"/>
  </si>
  <si>
    <t>平成２９年</t>
    <rPh sb="0" eb="2">
      <t>ヘイセイ</t>
    </rPh>
    <rPh sb="4" eb="5">
      <t>ネン</t>
    </rPh>
    <phoneticPr fontId="3"/>
  </si>
  <si>
    <t>平成３０年</t>
    <rPh sb="0" eb="2">
      <t>ヘイセイ</t>
    </rPh>
    <rPh sb="4" eb="5">
      <t>ネン</t>
    </rPh>
    <phoneticPr fontId="3"/>
  </si>
  <si>
    <t>平成３１年</t>
    <rPh sb="0" eb="2">
      <t>ヘイセイ</t>
    </rPh>
    <rPh sb="4" eb="5">
      <t>ネン</t>
    </rPh>
    <phoneticPr fontId="3"/>
  </si>
  <si>
    <t>年(西暦)</t>
    <rPh sb="0" eb="1">
      <t>ネン</t>
    </rPh>
    <rPh sb="2" eb="4">
      <t>セイレキ</t>
    </rPh>
    <phoneticPr fontId="3"/>
  </si>
  <si>
    <t>取得</t>
    <rPh sb="0" eb="2">
      <t>シュトク</t>
    </rPh>
    <phoneticPr fontId="3"/>
  </si>
  <si>
    <t>和暦</t>
    <rPh sb="0" eb="2">
      <t>ワレキ</t>
    </rPh>
    <phoneticPr fontId="3"/>
  </si>
  <si>
    <t>今年</t>
    <rPh sb="0" eb="2">
      <t>コトシ</t>
    </rPh>
    <phoneticPr fontId="3"/>
  </si>
  <si>
    <t>変更年(建物)</t>
    <rPh sb="0" eb="2">
      <t>ヘンコウ</t>
    </rPh>
    <rPh sb="2" eb="3">
      <t>ネン</t>
    </rPh>
    <rPh sb="4" eb="6">
      <t>タテモノ</t>
    </rPh>
    <phoneticPr fontId="3"/>
  </si>
  <si>
    <t>変更年(電算機器)</t>
    <rPh sb="0" eb="2">
      <t>ヘンコウ</t>
    </rPh>
    <rPh sb="2" eb="3">
      <t>ネン</t>
    </rPh>
    <rPh sb="4" eb="6">
      <t>デンサン</t>
    </rPh>
    <rPh sb="6" eb="8">
      <t>キキ</t>
    </rPh>
    <phoneticPr fontId="3"/>
  </si>
  <si>
    <t>減価償却資産の名称</t>
  </si>
  <si>
    <t>車庫（木造）</t>
  </si>
  <si>
    <t>格納庫（木造）</t>
  </si>
  <si>
    <t>作業場(木造）</t>
  </si>
  <si>
    <t>車庫(金属3-4mm）</t>
  </si>
  <si>
    <t>車庫（金属3mm以下）</t>
  </si>
  <si>
    <t>格納庫（金属4mm超）</t>
  </si>
  <si>
    <t>格納庫（金属3-4mm)</t>
  </si>
  <si>
    <t>格納庫(金属3mm以下）</t>
  </si>
  <si>
    <t>作業場（金属4mm超）</t>
  </si>
  <si>
    <t>作業場（金属3-4mm)</t>
  </si>
  <si>
    <t>作業場(金属3mm以下）</t>
  </si>
  <si>
    <t>温室</t>
  </si>
  <si>
    <t>ビニールハウス</t>
  </si>
  <si>
    <t>軽自動車</t>
  </si>
  <si>
    <t>軽トラック</t>
  </si>
  <si>
    <t>貨物自動車（ダンプ以外）</t>
  </si>
  <si>
    <t>トラクター(歩行用）</t>
  </si>
  <si>
    <t>トラクター(乗用）</t>
  </si>
  <si>
    <t>トラクターのアタッチメント</t>
  </si>
  <si>
    <t>たい肥散布機</t>
  </si>
  <si>
    <t>は種機</t>
  </si>
  <si>
    <t>田植機</t>
  </si>
  <si>
    <t>育苗機</t>
  </si>
  <si>
    <t>中耕除草機</t>
  </si>
  <si>
    <t>スピードスプレーヤ</t>
  </si>
  <si>
    <t>噴霧機</t>
  </si>
  <si>
    <t>自脱型コンバイン</t>
  </si>
  <si>
    <t>普通型コンバイン</t>
  </si>
  <si>
    <t>脱穀機</t>
  </si>
  <si>
    <t>もみすり機</t>
  </si>
  <si>
    <t>乾燥機</t>
  </si>
  <si>
    <t>野菜洗浄機</t>
  </si>
  <si>
    <t>堀取機</t>
  </si>
  <si>
    <t>果実洗浄機</t>
  </si>
  <si>
    <t>精米機</t>
  </si>
  <si>
    <t>耐用年数</t>
    <rPh sb="2" eb="4">
      <t>ネンスウ</t>
    </rPh>
    <phoneticPr fontId="3"/>
  </si>
  <si>
    <t>償却率</t>
    <rPh sb="0" eb="3">
      <t>ショウキャクリツ</t>
    </rPh>
    <phoneticPr fontId="3"/>
  </si>
  <si>
    <t>行番</t>
    <rPh sb="0" eb="1">
      <t>ギョウ</t>
    </rPh>
    <rPh sb="1" eb="2">
      <t>バン</t>
    </rPh>
    <phoneticPr fontId="3"/>
  </si>
  <si>
    <t>H2</t>
    <phoneticPr fontId="3"/>
  </si>
  <si>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</si>
  <si>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</si>
  <si>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</si>
  <si>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</si>
  <si>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</si>
  <si>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</si>
  <si>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</si>
  <si>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</si>
  <si>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</si>
  <si>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</si>
  <si>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</si>
  <si>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</si>
  <si>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</si>
  <si>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</si>
  <si>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</si>
  <si>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</si>
  <si>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</si>
  <si>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</si>
  <si>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</si>
  <si>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</si>
  <si>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</si>
  <si>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</si>
  <si>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</si>
  <si>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</si>
  <si>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</si>
  <si>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</si>
  <si>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</si>
  <si>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</si>
  <si>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</si>
  <si>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電子計算機(パソコン以外）</t>
    <phoneticPr fontId="3"/>
  </si>
  <si>
    <t>償却限度額</t>
    <rPh sb="0" eb="2">
      <t>ショウキャク</t>
    </rPh>
    <rPh sb="2" eb="4">
      <t>ゲンド</t>
    </rPh>
    <rPh sb="4" eb="5">
      <t>ガク</t>
    </rPh>
    <phoneticPr fontId="3"/>
  </si>
  <si>
    <t>事業</t>
  </si>
  <si>
    <t>割合</t>
  </si>
  <si>
    <t>必要経費算入額</t>
  </si>
  <si>
    <t>本年分の</t>
  </si>
  <si>
    <t>表示判定</t>
    <rPh sb="0" eb="2">
      <t>ヒョウジ</t>
    </rPh>
    <rPh sb="2" eb="4">
      <t>ハンテイ</t>
    </rPh>
    <phoneticPr fontId="3"/>
  </si>
  <si>
    <t>／12</t>
  </si>
  <si>
    <t>一括償却資産</t>
    <rPh sb="0" eb="2">
      <t>イッカツ</t>
    </rPh>
    <rPh sb="2" eb="4">
      <t>ショウキャク</t>
    </rPh>
    <rPh sb="4" eb="6">
      <t>シサン</t>
    </rPh>
    <phoneticPr fontId="3"/>
  </si>
  <si>
    <t>印</t>
    <phoneticPr fontId="3"/>
  </si>
  <si>
    <t>　　　金      　額　　　   (円)</t>
    <phoneticPr fontId="3"/>
  </si>
  <si>
    <t>人分）</t>
    <phoneticPr fontId="3"/>
  </si>
  <si>
    <t>棚 卸 高</t>
    <phoneticPr fontId="3"/>
  </si>
  <si>
    <t>（④－⑤＋⑥）</t>
    <phoneticPr fontId="3"/>
  </si>
  <si>
    <t>⑧</t>
    <phoneticPr fontId="3"/>
  </si>
  <si>
    <t>a･kg</t>
    <phoneticPr fontId="3"/>
  </si>
  <si>
    <t>（年齢）</t>
    <phoneticPr fontId="3"/>
  </si>
  <si>
    <t>(</t>
    <phoneticPr fontId="3"/>
  </si>
  <si>
    <t>(</t>
    <phoneticPr fontId="3"/>
  </si>
  <si>
    <t>(</t>
    <phoneticPr fontId="3"/>
  </si>
  <si>
    <t>B</t>
    <phoneticPr fontId="3"/>
  </si>
  <si>
    <t>作業用衣料費</t>
    <rPh sb="0" eb="1">
      <t>サク</t>
    </rPh>
    <rPh sb="1" eb="2">
      <t>ギョウ</t>
    </rPh>
    <rPh sb="2" eb="3">
      <t>ヨウ</t>
    </rPh>
    <rPh sb="3" eb="4">
      <t>コロモ</t>
    </rPh>
    <rPh sb="4" eb="5">
      <t>リョウ</t>
    </rPh>
    <rPh sb="5" eb="6">
      <t>ヒ</t>
    </rPh>
    <phoneticPr fontId="3"/>
  </si>
  <si>
    <t>租税公課 (イ)</t>
  </si>
  <si>
    <t>種 苗 費 (ロ)</t>
  </si>
  <si>
    <t>素 畜 費 (ハ)</t>
  </si>
  <si>
    <t>肥 料 費 (ニ)</t>
  </si>
  <si>
    <t>飼 料 費 (ホ)</t>
  </si>
  <si>
    <t>農 具 費 (へ)</t>
  </si>
  <si>
    <t>諸材料費 (チ)</t>
  </si>
  <si>
    <t>日付</t>
    <rPh sb="0" eb="2">
      <t>ヒヅケ</t>
    </rPh>
    <phoneticPr fontId="3"/>
  </si>
  <si>
    <t>修  繕  費 (リ)</t>
  </si>
  <si>
    <t>農薬衛生費 (ト)</t>
  </si>
  <si>
    <t>動力光熱費 (ヌ)</t>
  </si>
  <si>
    <t>作業用衣料費 (ル)</t>
  </si>
  <si>
    <t>農業共済掛金 (ヲ)</t>
  </si>
  <si>
    <t>荷造運賃手数料 (ワ)</t>
  </si>
  <si>
    <t>土地改良費 (カ)</t>
  </si>
  <si>
    <t xml:space="preserve"> 雑       費 (ツ)</t>
  </si>
  <si>
    <t>経費科目</t>
    <rPh sb="0" eb="2">
      <t>ケイヒ</t>
    </rPh>
    <rPh sb="2" eb="4">
      <t>カモク</t>
    </rPh>
    <phoneticPr fontId="3"/>
  </si>
  <si>
    <t>年　　月</t>
    <rPh sb="0" eb="1">
      <t>トシ</t>
    </rPh>
    <rPh sb="3" eb="4">
      <t>ツキ</t>
    </rPh>
    <phoneticPr fontId="3"/>
  </si>
  <si>
    <t>残存価格率</t>
    <rPh sb="0" eb="2">
      <t>ザンゾン</t>
    </rPh>
    <rPh sb="2" eb="4">
      <t>カカク</t>
    </rPh>
    <rPh sb="4" eb="5">
      <t>リツ</t>
    </rPh>
    <phoneticPr fontId="3"/>
  </si>
  <si>
    <t>資産の種類</t>
    <rPh sb="0" eb="2">
      <t>シサン</t>
    </rPh>
    <rPh sb="3" eb="5">
      <t>シュルイ</t>
    </rPh>
    <phoneticPr fontId="3"/>
  </si>
  <si>
    <t>建物</t>
    <rPh sb="0" eb="2">
      <t>タテモノ</t>
    </rPh>
    <phoneticPr fontId="3"/>
  </si>
  <si>
    <t>電算機</t>
    <rPh sb="0" eb="3">
      <t>デンサンキ</t>
    </rPh>
    <phoneticPr fontId="3"/>
  </si>
  <si>
    <t>有形減価償却資産</t>
    <rPh sb="0" eb="2">
      <t>ユウケイ</t>
    </rPh>
    <rPh sb="2" eb="4">
      <t>ゲンカ</t>
    </rPh>
    <rPh sb="4" eb="6">
      <t>ショウキャク</t>
    </rPh>
    <rPh sb="6" eb="8">
      <t>シサン</t>
    </rPh>
    <phoneticPr fontId="3"/>
  </si>
  <si>
    <t>無形減価償却資産</t>
    <rPh sb="0" eb="2">
      <t>ムケイ</t>
    </rPh>
    <rPh sb="2" eb="4">
      <t>ゲンカ</t>
    </rPh>
    <rPh sb="4" eb="6">
      <t>ショウキャク</t>
    </rPh>
    <rPh sb="6" eb="8">
      <t>シサン</t>
    </rPh>
    <phoneticPr fontId="3"/>
  </si>
  <si>
    <t>坑道</t>
    <rPh sb="0" eb="2">
      <t>コウドウ</t>
    </rPh>
    <phoneticPr fontId="3"/>
  </si>
  <si>
    <t>牛(小運搬使役用)</t>
    <rPh sb="0" eb="1">
      <t>ウシ</t>
    </rPh>
    <rPh sb="2" eb="3">
      <t>ショウ</t>
    </rPh>
    <rPh sb="3" eb="5">
      <t>ウンパン</t>
    </rPh>
    <rPh sb="5" eb="7">
      <t>シエキ</t>
    </rPh>
    <rPh sb="7" eb="8">
      <t>ヨウ</t>
    </rPh>
    <phoneticPr fontId="3"/>
  </si>
  <si>
    <t>牛(繁殖用の乳用牛)</t>
    <rPh sb="0" eb="1">
      <t>ウシ</t>
    </rPh>
    <rPh sb="2" eb="5">
      <t>ハンショクヨウ</t>
    </rPh>
    <rPh sb="6" eb="7">
      <t>チチ</t>
    </rPh>
    <rPh sb="7" eb="8">
      <t>ヨウ</t>
    </rPh>
    <rPh sb="8" eb="9">
      <t>ウシ</t>
    </rPh>
    <phoneticPr fontId="3"/>
  </si>
  <si>
    <t>牛(種付用の乳用牛)</t>
    <rPh sb="0" eb="1">
      <t>ウシ</t>
    </rPh>
    <rPh sb="2" eb="4">
      <t>タネツケ</t>
    </rPh>
    <rPh sb="4" eb="5">
      <t>ヨウ</t>
    </rPh>
    <rPh sb="6" eb="7">
      <t>チチ</t>
    </rPh>
    <rPh sb="7" eb="8">
      <t>ヨウ</t>
    </rPh>
    <rPh sb="8" eb="9">
      <t>ウシ</t>
    </rPh>
    <phoneticPr fontId="3"/>
  </si>
  <si>
    <t>牛(種付用の役肉用牛)</t>
    <rPh sb="0" eb="1">
      <t>ウシ</t>
    </rPh>
    <rPh sb="2" eb="4">
      <t>タネツケ</t>
    </rPh>
    <rPh sb="4" eb="5">
      <t>ヨウ</t>
    </rPh>
    <rPh sb="6" eb="7">
      <t>エキ</t>
    </rPh>
    <rPh sb="7" eb="8">
      <t>ニク</t>
    </rPh>
    <rPh sb="8" eb="9">
      <t>ヨウ</t>
    </rPh>
    <rPh sb="9" eb="10">
      <t>ウシ</t>
    </rPh>
    <phoneticPr fontId="3"/>
  </si>
  <si>
    <t>牛(農業使役用その他用)</t>
    <rPh sb="0" eb="1">
      <t>ウシ</t>
    </rPh>
    <rPh sb="2" eb="4">
      <t>ノウギョウ</t>
    </rPh>
    <rPh sb="4" eb="6">
      <t>シエキ</t>
    </rPh>
    <rPh sb="6" eb="7">
      <t>ヨウ</t>
    </rPh>
    <rPh sb="9" eb="11">
      <t>タヨウ</t>
    </rPh>
    <phoneticPr fontId="3"/>
  </si>
  <si>
    <t>馬(小運搬使役用)</t>
    <rPh sb="0" eb="1">
      <t>ウマ</t>
    </rPh>
    <rPh sb="2" eb="3">
      <t>ショウ</t>
    </rPh>
    <rPh sb="3" eb="5">
      <t>ウンパン</t>
    </rPh>
    <rPh sb="5" eb="7">
      <t>シエキ</t>
    </rPh>
    <rPh sb="7" eb="8">
      <t>ヨウ</t>
    </rPh>
    <phoneticPr fontId="3"/>
  </si>
  <si>
    <t>馬(繁殖用)</t>
    <rPh sb="0" eb="1">
      <t>ウマ</t>
    </rPh>
    <rPh sb="2" eb="4">
      <t>ハンショク</t>
    </rPh>
    <rPh sb="4" eb="5">
      <t>ヨウ</t>
    </rPh>
    <phoneticPr fontId="3"/>
  </si>
  <si>
    <t>馬(競走用)</t>
    <rPh sb="0" eb="1">
      <t>ウマ</t>
    </rPh>
    <rPh sb="2" eb="4">
      <t>キョウソウ</t>
    </rPh>
    <rPh sb="4" eb="5">
      <t>ヨウ</t>
    </rPh>
    <phoneticPr fontId="3"/>
  </si>
  <si>
    <t>馬(種付用)</t>
    <rPh sb="0" eb="1">
      <t>ウマ</t>
    </rPh>
    <rPh sb="2" eb="4">
      <t>タネツケ</t>
    </rPh>
    <rPh sb="4" eb="5">
      <t>ヨウ</t>
    </rPh>
    <phoneticPr fontId="3"/>
  </si>
  <si>
    <t>馬(農業使役用その他用)</t>
    <rPh sb="0" eb="1">
      <t>ウマ</t>
    </rPh>
    <rPh sb="2" eb="4">
      <t>ノウギョウ</t>
    </rPh>
    <rPh sb="4" eb="6">
      <t>シエキ</t>
    </rPh>
    <rPh sb="6" eb="7">
      <t>ヨウ</t>
    </rPh>
    <rPh sb="9" eb="11">
      <t>タヨウ</t>
    </rPh>
    <phoneticPr fontId="3"/>
  </si>
  <si>
    <t>豚</t>
    <rPh sb="0" eb="1">
      <t>ブタ</t>
    </rPh>
    <phoneticPr fontId="3"/>
  </si>
  <si>
    <t>綿羊、やぎ</t>
    <rPh sb="0" eb="2">
      <t>メンヨウ</t>
    </rPh>
    <phoneticPr fontId="3"/>
  </si>
  <si>
    <t>果樹その他の植物</t>
    <rPh sb="0" eb="2">
      <t>カジュ</t>
    </rPh>
    <rPh sb="4" eb="5">
      <t>タ</t>
    </rPh>
    <rPh sb="6" eb="8">
      <t>ショクブツ</t>
    </rPh>
    <phoneticPr fontId="3"/>
  </si>
  <si>
    <t>分類</t>
    <rPh sb="0" eb="2">
      <t>ブンルイ</t>
    </rPh>
    <phoneticPr fontId="3"/>
  </si>
  <si>
    <t>残存率</t>
    <rPh sb="0" eb="3">
      <t>ザンゾンリツ</t>
    </rPh>
    <phoneticPr fontId="3"/>
  </si>
  <si>
    <t>資産分類</t>
    <rPh sb="0" eb="2">
      <t>シサン</t>
    </rPh>
    <rPh sb="2" eb="4">
      <t>ブンルイ</t>
    </rPh>
    <phoneticPr fontId="3"/>
  </si>
  <si>
    <t>［家事上の費用について］</t>
    <rPh sb="1" eb="3">
      <t>カジ</t>
    </rPh>
    <rPh sb="3" eb="4">
      <t>ジョウ</t>
    </rPh>
    <rPh sb="5" eb="7">
      <t>ヒヨウ</t>
    </rPh>
    <phoneticPr fontId="3"/>
  </si>
  <si>
    <t>②農業用建物兼住宅について支払った</t>
    <rPh sb="1" eb="4">
      <t>ノウギョウヨウ</t>
    </rPh>
    <rPh sb="4" eb="6">
      <t>タテモノ</t>
    </rPh>
    <rPh sb="6" eb="7">
      <t>ケン</t>
    </rPh>
    <rPh sb="7" eb="9">
      <t>ジュウタク</t>
    </rPh>
    <rPh sb="13" eb="15">
      <t>シハラ</t>
    </rPh>
    <phoneticPr fontId="3"/>
  </si>
  <si>
    <t>賃借料や固定資産税、修繕費などのう</t>
    <rPh sb="0" eb="3">
      <t>チンシャクリョウ</t>
    </rPh>
    <rPh sb="4" eb="6">
      <t>コテイ</t>
    </rPh>
    <rPh sb="6" eb="9">
      <t>シサンゼイ</t>
    </rPh>
    <rPh sb="10" eb="13">
      <t>シュウゼンヒ</t>
    </rPh>
    <phoneticPr fontId="3"/>
  </si>
  <si>
    <r>
      <t>①衣料費や食事などの</t>
    </r>
    <r>
      <rPr>
        <sz val="11"/>
        <color indexed="10"/>
        <rFont val="ＭＳ Ｐゴシック"/>
        <family val="3"/>
        <charset val="128"/>
      </rPr>
      <t>家事上の費用、</t>
    </r>
    <rPh sb="1" eb="3">
      <t>イリョウ</t>
    </rPh>
    <rPh sb="3" eb="4">
      <t>ヒ</t>
    </rPh>
    <rPh sb="5" eb="7">
      <t>ショクジ</t>
    </rPh>
    <rPh sb="10" eb="12">
      <t>カジ</t>
    </rPh>
    <rPh sb="12" eb="13">
      <t>ジョウ</t>
    </rPh>
    <rPh sb="14" eb="16">
      <t>ヒヨウ</t>
    </rPh>
    <phoneticPr fontId="3"/>
  </si>
  <si>
    <r>
      <t>ち、</t>
    </r>
    <r>
      <rPr>
        <sz val="11"/>
        <color indexed="10"/>
        <rFont val="ＭＳ Ｐゴシック"/>
        <family val="3"/>
        <charset val="128"/>
      </rPr>
      <t>住宅部分に対応する費用、</t>
    </r>
    <rPh sb="2" eb="4">
      <t>ジュウタク</t>
    </rPh>
    <rPh sb="4" eb="6">
      <t>ブブン</t>
    </rPh>
    <rPh sb="7" eb="9">
      <t>タイオウ</t>
    </rPh>
    <rPh sb="11" eb="13">
      <t>ヒヨウ</t>
    </rPh>
    <phoneticPr fontId="3"/>
  </si>
  <si>
    <t>③水道料や電気料、燃料費などのうちに</t>
    <rPh sb="1" eb="4">
      <t>スイドウリョウ</t>
    </rPh>
    <rPh sb="5" eb="7">
      <t>デンキ</t>
    </rPh>
    <rPh sb="7" eb="8">
      <t>リョウ</t>
    </rPh>
    <rPh sb="9" eb="12">
      <t>ネンリョウヒ</t>
    </rPh>
    <phoneticPr fontId="3"/>
  </si>
  <si>
    <t>必要経費にはなりません。</t>
    <rPh sb="0" eb="2">
      <t>ヒツヨウ</t>
    </rPh>
    <rPh sb="2" eb="4">
      <t>ケイヒ</t>
    </rPh>
    <phoneticPr fontId="3"/>
  </si>
  <si>
    <r>
      <t>含まれている</t>
    </r>
    <r>
      <rPr>
        <sz val="11"/>
        <color indexed="10"/>
        <rFont val="ＭＳ Ｐゴシック"/>
        <family val="3"/>
        <charset val="128"/>
      </rPr>
      <t>家事分の費用は、</t>
    </r>
    <rPh sb="0" eb="1">
      <t>フク</t>
    </rPh>
    <rPh sb="6" eb="8">
      <t>カジ</t>
    </rPh>
    <rPh sb="8" eb="9">
      <t>ブン</t>
    </rPh>
    <rPh sb="10" eb="12">
      <t>ヒヨウ</t>
    </rPh>
    <phoneticPr fontId="3"/>
  </si>
  <si>
    <t>いる場合には、これらの金額を除外します。</t>
    <rPh sb="2" eb="4">
      <t>バアイ</t>
    </rPh>
    <rPh sb="11" eb="13">
      <t>キンガク</t>
    </rPh>
    <rPh sb="14" eb="16">
      <t>ジョガイ</t>
    </rPh>
    <phoneticPr fontId="3"/>
  </si>
  <si>
    <t>必要経費の中にこのような費用が含まれて</t>
    <rPh sb="0" eb="2">
      <t>ヒツヨウ</t>
    </rPh>
    <rPh sb="2" eb="4">
      <t>ケイヒ</t>
    </rPh>
    <rPh sb="5" eb="6">
      <t>ナカ</t>
    </rPh>
    <rPh sb="12" eb="14">
      <t>ヒヨウ</t>
    </rPh>
    <rPh sb="15" eb="16">
      <t>フク</t>
    </rPh>
    <phoneticPr fontId="3"/>
  </si>
  <si>
    <t>※上の②や③などの費用を家事関連費</t>
    <rPh sb="1" eb="2">
      <t>ウエ</t>
    </rPh>
    <rPh sb="9" eb="11">
      <t>ヒヨウ</t>
    </rPh>
    <rPh sb="12" eb="14">
      <t>カジ</t>
    </rPh>
    <rPh sb="14" eb="16">
      <t>カンレン</t>
    </rPh>
    <rPh sb="16" eb="17">
      <t>ヒ</t>
    </rPh>
    <phoneticPr fontId="3"/>
  </si>
  <si>
    <t>といいますが、家事関連費の家事分と</t>
    <rPh sb="7" eb="9">
      <t>カジ</t>
    </rPh>
    <rPh sb="9" eb="11">
      <t>カンレン</t>
    </rPh>
    <rPh sb="11" eb="12">
      <t>ヒ</t>
    </rPh>
    <rPh sb="13" eb="15">
      <t>カジ</t>
    </rPh>
    <rPh sb="15" eb="16">
      <t>ブン</t>
    </rPh>
    <phoneticPr fontId="3"/>
  </si>
  <si>
    <t>事業分との区分は、使用面積や保険金</t>
    <rPh sb="0" eb="2">
      <t>ジギョウ</t>
    </rPh>
    <rPh sb="2" eb="3">
      <t>ブン</t>
    </rPh>
    <rPh sb="5" eb="7">
      <t>クブン</t>
    </rPh>
    <rPh sb="9" eb="11">
      <t>シヨウ</t>
    </rPh>
    <rPh sb="11" eb="13">
      <t>メンセキ</t>
    </rPh>
    <rPh sb="14" eb="16">
      <t>ホケン</t>
    </rPh>
    <rPh sb="16" eb="17">
      <t>キン</t>
    </rPh>
    <phoneticPr fontId="3"/>
  </si>
  <si>
    <t>額、点灯時間などの適切な基準によって</t>
    <rPh sb="0" eb="1">
      <t>ガク</t>
    </rPh>
    <rPh sb="2" eb="4">
      <t>テントウ</t>
    </rPh>
    <rPh sb="4" eb="6">
      <t>ジカン</t>
    </rPh>
    <rPh sb="9" eb="11">
      <t>テキセツ</t>
    </rPh>
    <rPh sb="12" eb="14">
      <t>キジュン</t>
    </rPh>
    <phoneticPr fontId="3"/>
  </si>
  <si>
    <t>あん分して計算します。</t>
    <rPh sb="2" eb="3">
      <t>ブン</t>
    </rPh>
    <rPh sb="5" eb="7">
      <t>ケイサン</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</si>
  <si>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</si>
  <si>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</si>
  <si>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</si>
  <si>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</si>
  <si>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</si>
  <si>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</si>
  <si>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</si>
  <si>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</si>
  <si>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</si>
  <si>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</si>
  <si>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</si>
  <si>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</si>
  <si>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</si>
  <si>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</si>
  <si>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</si>
  <si>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</si>
  <si>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</si>
  <si>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家事消費
事業消費
金　　　額</t>
    <rPh sb="0" eb="2">
      <t>カジ</t>
    </rPh>
    <rPh sb="2" eb="4">
      <t>ショウヒ</t>
    </rPh>
    <phoneticPr fontId="3"/>
  </si>
  <si>
    <t>【経費データの一括消去方法】</t>
    <rPh sb="1" eb="3">
      <t>ケイヒ</t>
    </rPh>
    <rPh sb="7" eb="9">
      <t>イッカツ</t>
    </rPh>
    <rPh sb="9" eb="11">
      <t>ショウキョ</t>
    </rPh>
    <rPh sb="11" eb="13">
      <t>ホウホウ</t>
    </rPh>
    <phoneticPr fontId="3"/>
  </si>
  <si>
    <t>数式バーの「名前ボックス」から</t>
    <rPh sb="0" eb="2">
      <t>スウシキ</t>
    </rPh>
    <rPh sb="6" eb="8">
      <t>ナマエ</t>
    </rPh>
    <phoneticPr fontId="3"/>
  </si>
  <si>
    <t>［経費入力セル］を選択して、</t>
    <rPh sb="1" eb="3">
      <t>ケイヒ</t>
    </rPh>
    <rPh sb="3" eb="5">
      <t>ニュウリョク</t>
    </rPh>
    <rPh sb="9" eb="11">
      <t>センタク</t>
    </rPh>
    <phoneticPr fontId="3"/>
  </si>
  <si>
    <t>[Del]（デリート）キーを押してくだ</t>
    <rPh sb="14" eb="15">
      <t>オ</t>
    </rPh>
    <phoneticPr fontId="3"/>
  </si>
  <si>
    <t>さい。</t>
    <phoneticPr fontId="3"/>
  </si>
  <si>
    <t>数式バーが表示されていない場合は</t>
    <rPh sb="0" eb="2">
      <t>スウシキ</t>
    </rPh>
    <rPh sb="5" eb="7">
      <t>ヒョウジ</t>
    </rPh>
    <rPh sb="13" eb="15">
      <t>バアイ</t>
    </rPh>
    <phoneticPr fontId="3"/>
  </si>
  <si>
    <r>
      <t>メニューの［表示(</t>
    </r>
    <r>
      <rPr>
        <u/>
        <sz val="11"/>
        <rFont val="ＭＳ Ｐゴシック"/>
        <family val="3"/>
        <charset val="128"/>
      </rPr>
      <t>V</t>
    </r>
    <r>
      <rPr>
        <sz val="11"/>
        <rFont val="ＭＳ Ｐゴシック"/>
        <family val="3"/>
        <charset val="128"/>
      </rPr>
      <t>)］→［数式バー(</t>
    </r>
    <r>
      <rPr>
        <u/>
        <sz val="11"/>
        <rFont val="ＭＳ Ｐゴシック"/>
        <family val="3"/>
        <charset val="128"/>
      </rPr>
      <t>F</t>
    </r>
    <r>
      <rPr>
        <sz val="11"/>
        <rFont val="ＭＳ Ｐゴシック"/>
        <family val="3"/>
        <charset val="128"/>
      </rPr>
      <t>)］</t>
    </r>
    <rPh sb="6" eb="8">
      <t>ヒョウジ</t>
    </rPh>
    <rPh sb="14" eb="16">
      <t>スウシキ</t>
    </rPh>
    <phoneticPr fontId="3"/>
  </si>
  <si>
    <t>で表示してください。</t>
    <rPh sb="1" eb="3">
      <t>ヒョウジ</t>
    </rPh>
    <phoneticPr fontId="3"/>
  </si>
  <si>
    <t>１　　ページ</t>
  </si>
  <si>
    <t>　（④－⑤＋⑥）</t>
  </si>
  <si>
    <t>費</t>
  </si>
  <si>
    <t>　　　　　　  （自　　１月　１日 　　至　１２月３１日）</t>
    <rPh sb="9" eb="10">
      <t>ジ</t>
    </rPh>
    <rPh sb="13" eb="14">
      <t>ツキ</t>
    </rPh>
    <rPh sb="16" eb="17">
      <t>ヒ</t>
    </rPh>
    <rPh sb="20" eb="21">
      <t>イタ</t>
    </rPh>
    <rPh sb="24" eb="25">
      <t>ツキ</t>
    </rPh>
    <rPh sb="27" eb="28">
      <t>ヒ</t>
    </rPh>
    <phoneticPr fontId="3"/>
  </si>
  <si>
    <t>　科　　　　　目</t>
    <rPh sb="1" eb="2">
      <t>カ</t>
    </rPh>
    <rPh sb="7" eb="8">
      <t>メ</t>
    </rPh>
    <phoneticPr fontId="3"/>
  </si>
  <si>
    <t xml:space="preserve">決　算　金　額 </t>
    <rPh sb="0" eb="1">
      <t>ケツ</t>
    </rPh>
    <rPh sb="2" eb="3">
      <t>ザン</t>
    </rPh>
    <rPh sb="4" eb="5">
      <t>キン</t>
    </rPh>
    <rPh sb="6" eb="7">
      <t>ガク</t>
    </rPh>
    <phoneticPr fontId="3"/>
  </si>
  <si>
    <t>　　　　　未　確　定　金　額</t>
    <rPh sb="5" eb="6">
      <t>ミ</t>
    </rPh>
    <rPh sb="7" eb="8">
      <t>アキラ</t>
    </rPh>
    <rPh sb="9" eb="10">
      <t>サダム</t>
    </rPh>
    <rPh sb="11" eb="12">
      <t>キン</t>
    </rPh>
    <rPh sb="13" eb="14">
      <t>ガク</t>
    </rPh>
    <phoneticPr fontId="3"/>
  </si>
  <si>
    <t xml:space="preserve">決　算　金　額 </t>
    <rPh sb="4" eb="5">
      <t>キン</t>
    </rPh>
    <rPh sb="6" eb="7">
      <t>ガク</t>
    </rPh>
    <phoneticPr fontId="3"/>
  </si>
  <si>
    <t xml:space="preserve">　　　　　　未確定金額 </t>
    <rPh sb="6" eb="9">
      <t>ミカクテイ</t>
    </rPh>
    <rPh sb="9" eb="10">
      <t>キン</t>
    </rPh>
    <rPh sb="10" eb="11">
      <t>ガク</t>
    </rPh>
    <phoneticPr fontId="3"/>
  </si>
  <si>
    <t xml:space="preserve"> （シート　Ⓑ  Ⓒ から転記）</t>
    <phoneticPr fontId="3"/>
  </si>
  <si>
    <t xml:space="preserve">      　（シート Ⓑ  Ⓒ より）</t>
    <phoneticPr fontId="3"/>
  </si>
  <si>
    <t>（シート　Ⓒ 　から転記）</t>
    <phoneticPr fontId="3"/>
  </si>
  <si>
    <t>　　　　　（シート　 Ⓒ 　より）</t>
    <phoneticPr fontId="3"/>
  </si>
  <si>
    <t>収</t>
    <rPh sb="0" eb="1">
      <t>オサム</t>
    </rPh>
    <phoneticPr fontId="3"/>
  </si>
  <si>
    <t>　販売金額</t>
    <rPh sb="1" eb="2">
      <t>ハン</t>
    </rPh>
    <rPh sb="2" eb="3">
      <t>バイ</t>
    </rPh>
    <rPh sb="3" eb="4">
      <t>キン</t>
    </rPh>
    <rPh sb="4" eb="5">
      <t>ガク</t>
    </rPh>
    <phoneticPr fontId="3"/>
  </si>
  <si>
    <t>①</t>
    <phoneticPr fontId="3"/>
  </si>
  <si>
    <t>販売計３</t>
    <rPh sb="0" eb="2">
      <t>ハンバイ</t>
    </rPh>
    <rPh sb="2" eb="3">
      <t>ケイ</t>
    </rPh>
    <phoneticPr fontId="3"/>
  </si>
  <si>
    <t>　修繕費</t>
    <rPh sb="1" eb="2">
      <t>オサム</t>
    </rPh>
    <rPh sb="2" eb="3">
      <t>ツクロ</t>
    </rPh>
    <rPh sb="3" eb="4">
      <t>ヒ</t>
    </rPh>
    <phoneticPr fontId="3"/>
  </si>
  <si>
    <t>㋷</t>
    <phoneticPr fontId="3"/>
  </si>
  <si>
    <t>修繕３</t>
    <rPh sb="0" eb="2">
      <t>シュウゼン</t>
    </rPh>
    <phoneticPr fontId="3"/>
  </si>
  <si>
    <t>　家事・事業消費金額</t>
    <rPh sb="1" eb="3">
      <t>カジ</t>
    </rPh>
    <rPh sb="4" eb="6">
      <t>ジギョウ</t>
    </rPh>
    <rPh sb="6" eb="8">
      <t>ショウヒ</t>
    </rPh>
    <rPh sb="8" eb="10">
      <t>キンガク</t>
    </rPh>
    <phoneticPr fontId="3"/>
  </si>
  <si>
    <t>②</t>
    <phoneticPr fontId="3"/>
  </si>
  <si>
    <t>　動力光熱費</t>
    <rPh sb="1" eb="2">
      <t>ドウ</t>
    </rPh>
    <rPh sb="2" eb="3">
      <t>チカラ</t>
    </rPh>
    <rPh sb="3" eb="4">
      <t>ヒカリ</t>
    </rPh>
    <rPh sb="4" eb="5">
      <t>ネツ</t>
    </rPh>
    <rPh sb="5" eb="6">
      <t>ヒ</t>
    </rPh>
    <phoneticPr fontId="3"/>
  </si>
  <si>
    <t>㋦</t>
    <phoneticPr fontId="3"/>
  </si>
  <si>
    <t>動熱３</t>
    <rPh sb="0" eb="1">
      <t>ドウ</t>
    </rPh>
    <rPh sb="1" eb="2">
      <t>ネツ</t>
    </rPh>
    <phoneticPr fontId="3"/>
  </si>
  <si>
    <t>入</t>
    <rPh sb="0" eb="1">
      <t>イリ</t>
    </rPh>
    <phoneticPr fontId="3"/>
  </si>
  <si>
    <t>　雑収入</t>
    <rPh sb="1" eb="2">
      <t>ザツ</t>
    </rPh>
    <rPh sb="2" eb="3">
      <t>オサム</t>
    </rPh>
    <rPh sb="3" eb="4">
      <t>イリ</t>
    </rPh>
    <phoneticPr fontId="3"/>
  </si>
  <si>
    <t>③</t>
    <phoneticPr fontId="3"/>
  </si>
  <si>
    <t>雑収計３</t>
    <rPh sb="0" eb="1">
      <t>ザツ</t>
    </rPh>
    <rPh sb="1" eb="2">
      <t>シュウ</t>
    </rPh>
    <rPh sb="2" eb="3">
      <t>ケイ</t>
    </rPh>
    <phoneticPr fontId="3"/>
  </si>
  <si>
    <t>　作業用衣料費</t>
    <rPh sb="1" eb="2">
      <t>サク</t>
    </rPh>
    <rPh sb="2" eb="3">
      <t>ギョウ</t>
    </rPh>
    <rPh sb="3" eb="4">
      <t>ヨウ</t>
    </rPh>
    <rPh sb="4" eb="5">
      <t>コロモ</t>
    </rPh>
    <rPh sb="5" eb="6">
      <t>リョウ</t>
    </rPh>
    <rPh sb="6" eb="7">
      <t>ヒ</t>
    </rPh>
    <phoneticPr fontId="3"/>
  </si>
  <si>
    <t>㋸</t>
    <phoneticPr fontId="3"/>
  </si>
  <si>
    <t>衣料３</t>
    <rPh sb="0" eb="2">
      <t>イリョウ</t>
    </rPh>
    <phoneticPr fontId="3"/>
  </si>
  <si>
    <t>　　小　　　　計</t>
    <rPh sb="2" eb="3">
      <t>ショウ</t>
    </rPh>
    <rPh sb="7" eb="8">
      <t>ケイ</t>
    </rPh>
    <phoneticPr fontId="3"/>
  </si>
  <si>
    <t>④</t>
    <phoneticPr fontId="3"/>
  </si>
  <si>
    <t>経</t>
    <rPh sb="0" eb="1">
      <t>キョウ</t>
    </rPh>
    <phoneticPr fontId="3"/>
  </si>
  <si>
    <t>そ</t>
    <phoneticPr fontId="3"/>
  </si>
  <si>
    <t>　農業共済掛金</t>
    <rPh sb="1" eb="2">
      <t>ノウ</t>
    </rPh>
    <rPh sb="2" eb="3">
      <t>ギョウ</t>
    </rPh>
    <rPh sb="3" eb="4">
      <t>トモ</t>
    </rPh>
    <rPh sb="4" eb="5">
      <t>スミ</t>
    </rPh>
    <rPh sb="5" eb="6">
      <t>カカリ</t>
    </rPh>
    <rPh sb="6" eb="7">
      <t>キン</t>
    </rPh>
    <phoneticPr fontId="3"/>
  </si>
  <si>
    <t>㋾</t>
    <phoneticPr fontId="3"/>
  </si>
  <si>
    <t>農済３</t>
    <rPh sb="0" eb="1">
      <t>ノウ</t>
    </rPh>
    <rPh sb="1" eb="2">
      <t>サイ</t>
    </rPh>
    <phoneticPr fontId="3"/>
  </si>
  <si>
    <t>金</t>
    <rPh sb="0" eb="1">
      <t>キン</t>
    </rPh>
    <phoneticPr fontId="3"/>
  </si>
  <si>
    <t>　　　（①＋②＋③）</t>
    <phoneticPr fontId="3"/>
  </si>
  <si>
    <t>　荷造運賃手数料</t>
    <rPh sb="1" eb="2">
      <t>ニ</t>
    </rPh>
    <rPh sb="2" eb="3">
      <t>ヅクリ</t>
    </rPh>
    <rPh sb="3" eb="4">
      <t>ウン</t>
    </rPh>
    <rPh sb="4" eb="5">
      <t>チン</t>
    </rPh>
    <rPh sb="5" eb="6">
      <t>テ</t>
    </rPh>
    <rPh sb="6" eb="7">
      <t>カズ</t>
    </rPh>
    <rPh sb="7" eb="8">
      <t>リョウ</t>
    </rPh>
    <phoneticPr fontId="3"/>
  </si>
  <si>
    <t>㋻</t>
    <phoneticPr fontId="3"/>
  </si>
  <si>
    <t>荷手３</t>
    <rPh sb="0" eb="1">
      <t>ニ</t>
    </rPh>
    <rPh sb="1" eb="2">
      <t>テ</t>
    </rPh>
    <phoneticPr fontId="3"/>
  </si>
  <si>
    <t xml:space="preserve"> 農産物の</t>
    <rPh sb="1" eb="4">
      <t>ノウサンブツ</t>
    </rPh>
    <phoneticPr fontId="3"/>
  </si>
  <si>
    <t>　期首</t>
    <rPh sb="1" eb="2">
      <t>キ</t>
    </rPh>
    <rPh sb="2" eb="3">
      <t>クビ</t>
    </rPh>
    <phoneticPr fontId="3"/>
  </si>
  <si>
    <t>⑤</t>
    <phoneticPr fontId="3"/>
  </si>
  <si>
    <t>の</t>
    <phoneticPr fontId="3"/>
  </si>
  <si>
    <t>　土地改良費</t>
    <rPh sb="1" eb="2">
      <t>ツチ</t>
    </rPh>
    <rPh sb="2" eb="3">
      <t>チ</t>
    </rPh>
    <rPh sb="3" eb="4">
      <t>アラタ</t>
    </rPh>
    <rPh sb="4" eb="5">
      <t>リョウ</t>
    </rPh>
    <rPh sb="5" eb="6">
      <t>ヒ</t>
    </rPh>
    <phoneticPr fontId="3"/>
  </si>
  <si>
    <t>㋕</t>
    <phoneticPr fontId="3"/>
  </si>
  <si>
    <t>土改３</t>
    <rPh sb="0" eb="1">
      <t>ツチ</t>
    </rPh>
    <rPh sb="1" eb="2">
      <t>アラタ</t>
    </rPh>
    <phoneticPr fontId="3"/>
  </si>
  <si>
    <t>額</t>
    <rPh sb="0" eb="1">
      <t>ガク</t>
    </rPh>
    <phoneticPr fontId="3"/>
  </si>
  <si>
    <t xml:space="preserve"> 棚卸高</t>
    <rPh sb="1" eb="3">
      <t>タナオロシ</t>
    </rPh>
    <rPh sb="3" eb="4">
      <t>タカ</t>
    </rPh>
    <phoneticPr fontId="3"/>
  </si>
  <si>
    <t>　期末</t>
    <rPh sb="1" eb="2">
      <t>キ</t>
    </rPh>
    <rPh sb="2" eb="3">
      <t>スエ</t>
    </rPh>
    <phoneticPr fontId="3"/>
  </si>
  <si>
    <t>⑥</t>
    <phoneticPr fontId="3"/>
  </si>
  <si>
    <t>㋵</t>
    <phoneticPr fontId="3"/>
  </si>
  <si>
    <t>　計</t>
    <rPh sb="1" eb="2">
      <t>ケイ</t>
    </rPh>
    <phoneticPr fontId="3"/>
  </si>
  <si>
    <t>⑦</t>
    <phoneticPr fontId="3"/>
  </si>
  <si>
    <t>他</t>
    <rPh sb="0" eb="1">
      <t>タ</t>
    </rPh>
    <phoneticPr fontId="3"/>
  </si>
  <si>
    <t>㋟</t>
    <phoneticPr fontId="3"/>
  </si>
  <si>
    <t>　雇人費</t>
    <rPh sb="1" eb="2">
      <t>ヤトイ</t>
    </rPh>
    <rPh sb="2" eb="3">
      <t>ニン</t>
    </rPh>
    <rPh sb="3" eb="4">
      <t>ヒ</t>
    </rPh>
    <phoneticPr fontId="3"/>
  </si>
  <si>
    <t>雇人３</t>
    <rPh sb="0" eb="1">
      <t>ヤトイ</t>
    </rPh>
    <rPh sb="1" eb="2">
      <t>ニン</t>
    </rPh>
    <phoneticPr fontId="3"/>
  </si>
  <si>
    <t>㋹</t>
    <phoneticPr fontId="3"/>
  </si>
  <si>
    <t>　小作料・賃借料</t>
    <rPh sb="1" eb="3">
      <t>コサク</t>
    </rPh>
    <rPh sb="3" eb="4">
      <t>リョウ</t>
    </rPh>
    <rPh sb="5" eb="7">
      <t>チンシャク</t>
    </rPh>
    <rPh sb="7" eb="8">
      <t>リョウ</t>
    </rPh>
    <phoneticPr fontId="3"/>
  </si>
  <si>
    <t>⑨</t>
    <phoneticPr fontId="3"/>
  </si>
  <si>
    <t>賃借３</t>
    <rPh sb="0" eb="1">
      <t>チン</t>
    </rPh>
    <rPh sb="1" eb="2">
      <t>シャク</t>
    </rPh>
    <phoneticPr fontId="3"/>
  </si>
  <si>
    <t>の</t>
    <phoneticPr fontId="3"/>
  </si>
  <si>
    <t>㋞</t>
    <phoneticPr fontId="3"/>
  </si>
  <si>
    <t>　減価償却費</t>
    <rPh sb="1" eb="2">
      <t>ゲン</t>
    </rPh>
    <rPh sb="2" eb="3">
      <t>アタイ</t>
    </rPh>
    <rPh sb="3" eb="4">
      <t>ショウ</t>
    </rPh>
    <rPh sb="4" eb="5">
      <t>キャク</t>
    </rPh>
    <rPh sb="5" eb="6">
      <t>ヒ</t>
    </rPh>
    <phoneticPr fontId="3"/>
  </si>
  <si>
    <t>⑩</t>
    <phoneticPr fontId="3"/>
  </si>
  <si>
    <t>減価３</t>
    <rPh sb="0" eb="2">
      <t>ゲンカ</t>
    </rPh>
    <phoneticPr fontId="3"/>
  </si>
  <si>
    <t>　雑費</t>
    <rPh sb="1" eb="2">
      <t>ザツ</t>
    </rPh>
    <rPh sb="2" eb="3">
      <t>ヒ</t>
    </rPh>
    <phoneticPr fontId="3"/>
  </si>
  <si>
    <t>㋡</t>
    <phoneticPr fontId="3"/>
  </si>
  <si>
    <t>雑費３</t>
    <rPh sb="0" eb="2">
      <t>ザッピ</t>
    </rPh>
    <phoneticPr fontId="3"/>
  </si>
  <si>
    <t>　貸倒金</t>
    <rPh sb="1" eb="2">
      <t>カシ</t>
    </rPh>
    <rPh sb="2" eb="3">
      <t>ダオレ</t>
    </rPh>
    <rPh sb="3" eb="4">
      <t>キン</t>
    </rPh>
    <phoneticPr fontId="3"/>
  </si>
  <si>
    <t>⑪</t>
    <phoneticPr fontId="3"/>
  </si>
  <si>
    <t>貸倒３</t>
    <rPh sb="0" eb="2">
      <t>カシダオレ</t>
    </rPh>
    <phoneticPr fontId="3"/>
  </si>
  <si>
    <t>　農産物以外の</t>
    <rPh sb="1" eb="4">
      <t>ノウサンブツ</t>
    </rPh>
    <rPh sb="4" eb="6">
      <t>イガイ</t>
    </rPh>
    <phoneticPr fontId="3"/>
  </si>
  <si>
    <t>㋧</t>
    <phoneticPr fontId="3"/>
  </si>
  <si>
    <t>　利子割引料</t>
    <rPh sb="1" eb="2">
      <t>リ</t>
    </rPh>
    <rPh sb="2" eb="3">
      <t>コ</t>
    </rPh>
    <rPh sb="3" eb="4">
      <t>ワリ</t>
    </rPh>
    <rPh sb="4" eb="5">
      <t>イン</t>
    </rPh>
    <rPh sb="5" eb="6">
      <t>リョウ</t>
    </rPh>
    <phoneticPr fontId="3"/>
  </si>
  <si>
    <t>⑫</t>
    <phoneticPr fontId="3"/>
  </si>
  <si>
    <t>利子３</t>
    <rPh sb="0" eb="2">
      <t>リシ</t>
    </rPh>
    <phoneticPr fontId="3"/>
  </si>
  <si>
    <t>　棚卸高</t>
    <rPh sb="1" eb="3">
      <t>タナオロシ</t>
    </rPh>
    <rPh sb="3" eb="4">
      <t>タカ</t>
    </rPh>
    <phoneticPr fontId="3"/>
  </si>
  <si>
    <t>㋤</t>
    <phoneticPr fontId="3"/>
  </si>
  <si>
    <t>そ</t>
    <phoneticPr fontId="3"/>
  </si>
  <si>
    <t>　租税公課</t>
    <rPh sb="1" eb="2">
      <t>ソ</t>
    </rPh>
    <rPh sb="2" eb="3">
      <t>ゼイ</t>
    </rPh>
    <rPh sb="3" eb="4">
      <t>コウ</t>
    </rPh>
    <rPh sb="4" eb="5">
      <t>カ</t>
    </rPh>
    <phoneticPr fontId="3"/>
  </si>
  <si>
    <t>㋑</t>
    <phoneticPr fontId="3"/>
  </si>
  <si>
    <t>租税３</t>
    <rPh sb="0" eb="2">
      <t>ソゼイ</t>
    </rPh>
    <phoneticPr fontId="3"/>
  </si>
  <si>
    <t>費</t>
    <rPh sb="0" eb="1">
      <t>ヒ</t>
    </rPh>
    <phoneticPr fontId="3"/>
  </si>
  <si>
    <t>　経費から差し引く果樹</t>
    <rPh sb="1" eb="3">
      <t>ケイヒ</t>
    </rPh>
    <rPh sb="5" eb="6">
      <t>サ</t>
    </rPh>
    <rPh sb="7" eb="8">
      <t>ヒ</t>
    </rPh>
    <rPh sb="9" eb="11">
      <t>カジュ</t>
    </rPh>
    <phoneticPr fontId="3"/>
  </si>
  <si>
    <t>㋶</t>
    <phoneticPr fontId="3"/>
  </si>
  <si>
    <t>の</t>
    <phoneticPr fontId="3"/>
  </si>
  <si>
    <t>　種苗費</t>
    <rPh sb="1" eb="2">
      <t>タネ</t>
    </rPh>
    <rPh sb="2" eb="3">
      <t>ナエ</t>
    </rPh>
    <rPh sb="3" eb="4">
      <t>ヒ</t>
    </rPh>
    <phoneticPr fontId="3"/>
  </si>
  <si>
    <t>㋺</t>
    <phoneticPr fontId="3"/>
  </si>
  <si>
    <t>種苗３</t>
    <rPh sb="0" eb="1">
      <t>タネ</t>
    </rPh>
    <rPh sb="1" eb="2">
      <t>ナエ</t>
    </rPh>
    <phoneticPr fontId="3"/>
  </si>
  <si>
    <t>　牛馬等の育成費用</t>
    <rPh sb="5" eb="7">
      <t>イクセイ</t>
    </rPh>
    <rPh sb="7" eb="9">
      <t>ヒヨウ</t>
    </rPh>
    <phoneticPr fontId="3"/>
  </si>
  <si>
    <t>　素畜費</t>
    <rPh sb="1" eb="2">
      <t>モト</t>
    </rPh>
    <rPh sb="2" eb="3">
      <t>チク</t>
    </rPh>
    <rPh sb="3" eb="4">
      <t>ヒ</t>
    </rPh>
    <phoneticPr fontId="3"/>
  </si>
  <si>
    <t>㋩</t>
    <phoneticPr fontId="3"/>
  </si>
  <si>
    <t>素畜３</t>
    <rPh sb="0" eb="1">
      <t>モト</t>
    </rPh>
    <rPh sb="1" eb="2">
      <t>チク</t>
    </rPh>
    <phoneticPr fontId="3"/>
  </si>
  <si>
    <t>⑬</t>
    <phoneticPr fontId="3"/>
  </si>
  <si>
    <t>の</t>
    <phoneticPr fontId="3"/>
  </si>
  <si>
    <t>　肥料費</t>
    <rPh sb="1" eb="2">
      <t>コエ</t>
    </rPh>
    <rPh sb="2" eb="3">
      <t>リョウ</t>
    </rPh>
    <rPh sb="3" eb="4">
      <t>ヒ</t>
    </rPh>
    <phoneticPr fontId="3"/>
  </si>
  <si>
    <t>㋥</t>
    <phoneticPr fontId="3"/>
  </si>
  <si>
    <t>肥料３</t>
    <rPh sb="0" eb="1">
      <t>コエ</t>
    </rPh>
    <rPh sb="1" eb="2">
      <t>リョウ</t>
    </rPh>
    <phoneticPr fontId="3"/>
  </si>
  <si>
    <t>　（㋑～㋧までの計－㋤－㋶）</t>
    <rPh sb="8" eb="9">
      <t>ケイ</t>
    </rPh>
    <phoneticPr fontId="3"/>
  </si>
  <si>
    <t>　飼料費</t>
    <rPh sb="1" eb="2">
      <t>カ</t>
    </rPh>
    <rPh sb="2" eb="3">
      <t>リョウ</t>
    </rPh>
    <rPh sb="3" eb="4">
      <t>ヒ</t>
    </rPh>
    <phoneticPr fontId="3"/>
  </si>
  <si>
    <t>㋭</t>
    <phoneticPr fontId="3"/>
  </si>
  <si>
    <t>飼料3</t>
    <rPh sb="0" eb="1">
      <t>カ</t>
    </rPh>
    <rPh sb="1" eb="2">
      <t>リョウ</t>
    </rPh>
    <phoneticPr fontId="3"/>
  </si>
  <si>
    <t>　　経　費　計</t>
    <rPh sb="2" eb="3">
      <t>キョウ</t>
    </rPh>
    <rPh sb="4" eb="5">
      <t>ヒ</t>
    </rPh>
    <rPh sb="6" eb="7">
      <t>ケイ</t>
    </rPh>
    <phoneticPr fontId="3"/>
  </si>
  <si>
    <t>　農具費</t>
    <rPh sb="1" eb="2">
      <t>ノウ</t>
    </rPh>
    <rPh sb="2" eb="3">
      <t>グ</t>
    </rPh>
    <rPh sb="3" eb="4">
      <t>ヒ</t>
    </rPh>
    <phoneticPr fontId="3"/>
  </si>
  <si>
    <t>㋬</t>
    <phoneticPr fontId="3"/>
  </si>
  <si>
    <t>農具3</t>
    <rPh sb="0" eb="1">
      <t>ノウ</t>
    </rPh>
    <rPh sb="1" eb="2">
      <t>グ</t>
    </rPh>
    <phoneticPr fontId="3"/>
  </si>
  <si>
    <t>　（⑧～⑫までの計＋⑬）</t>
    <rPh sb="8" eb="9">
      <t>ケイ</t>
    </rPh>
    <phoneticPr fontId="3"/>
  </si>
  <si>
    <t>　農薬衛生費</t>
    <rPh sb="1" eb="2">
      <t>ノウ</t>
    </rPh>
    <rPh sb="2" eb="3">
      <t>クスリ</t>
    </rPh>
    <rPh sb="3" eb="4">
      <t>エイ</t>
    </rPh>
    <rPh sb="4" eb="5">
      <t>セイ</t>
    </rPh>
    <rPh sb="5" eb="6">
      <t>ヒ</t>
    </rPh>
    <phoneticPr fontId="3"/>
  </si>
  <si>
    <t>㋣</t>
    <phoneticPr fontId="3"/>
  </si>
  <si>
    <t>農薬３</t>
    <rPh sb="0" eb="1">
      <t>ノウ</t>
    </rPh>
    <rPh sb="1" eb="2">
      <t>クスリ</t>
    </rPh>
    <phoneticPr fontId="3"/>
  </si>
  <si>
    <t>　専従者控除前所得金額　（⑦－⑭）</t>
    <rPh sb="1" eb="4">
      <t>センジュウシャ</t>
    </rPh>
    <rPh sb="4" eb="6">
      <t>コウジョ</t>
    </rPh>
    <rPh sb="6" eb="7">
      <t>マエ</t>
    </rPh>
    <phoneticPr fontId="3"/>
  </si>
  <si>
    <t>⑮</t>
    <phoneticPr fontId="3"/>
  </si>
  <si>
    <t>　諸材料費</t>
    <rPh sb="1" eb="2">
      <t>ショ</t>
    </rPh>
    <rPh sb="2" eb="3">
      <t>ザイ</t>
    </rPh>
    <rPh sb="3" eb="4">
      <t>リョウ</t>
    </rPh>
    <rPh sb="4" eb="5">
      <t>ヒ</t>
    </rPh>
    <phoneticPr fontId="3"/>
  </si>
  <si>
    <t>㋠</t>
    <phoneticPr fontId="3"/>
  </si>
  <si>
    <t>材料３</t>
    <rPh sb="0" eb="1">
      <t>ザイ</t>
    </rPh>
    <rPh sb="1" eb="2">
      <t>リョウ</t>
    </rPh>
    <phoneticPr fontId="3"/>
  </si>
  <si>
    <t>　専従者控除</t>
    <rPh sb="1" eb="2">
      <t>アツム</t>
    </rPh>
    <rPh sb="2" eb="3">
      <t>ジュウ</t>
    </rPh>
    <rPh sb="3" eb="4">
      <t>シャ</t>
    </rPh>
    <rPh sb="4" eb="5">
      <t>ヒカエ</t>
    </rPh>
    <rPh sb="5" eb="6">
      <t>ジョ</t>
    </rPh>
    <phoneticPr fontId="3"/>
  </si>
  <si>
    <t>⑯</t>
    <phoneticPr fontId="3"/>
  </si>
  <si>
    <t>※注</t>
    <rPh sb="1" eb="2">
      <t>チュウ</t>
    </rPh>
    <phoneticPr fontId="3"/>
  </si>
  <si>
    <t>　　1）　収入金額の①、②、③は「収入計算シート Ⓑ 」から転記してください。</t>
    <rPh sb="5" eb="7">
      <t>シュウニュウ</t>
    </rPh>
    <rPh sb="7" eb="9">
      <t>キンガク</t>
    </rPh>
    <rPh sb="17" eb="19">
      <t>シュウニュウ</t>
    </rPh>
    <rPh sb="19" eb="21">
      <t>ケイサン</t>
    </rPh>
    <rPh sb="30" eb="32">
      <t>テンキ</t>
    </rPh>
    <phoneticPr fontId="3"/>
  </si>
  <si>
    <t>　　2）　経費の⑧～㋡は「経費計算シート　Ⓒ　」から転記してください。</t>
    <rPh sb="5" eb="7">
      <t>ケイヒ</t>
    </rPh>
    <rPh sb="13" eb="15">
      <t>ケイヒ</t>
    </rPh>
    <phoneticPr fontId="3"/>
  </si>
  <si>
    <t>所 得 金 額 （⑮－⑯）</t>
    <rPh sb="0" eb="1">
      <t>トコロ</t>
    </rPh>
    <rPh sb="2" eb="3">
      <t>トク</t>
    </rPh>
    <rPh sb="4" eb="5">
      <t>カネ</t>
    </rPh>
    <rPh sb="6" eb="7">
      <t>ガク</t>
    </rPh>
    <phoneticPr fontId="3"/>
  </si>
  <si>
    <t>⑰</t>
    <phoneticPr fontId="3"/>
  </si>
  <si>
    <t>　　3）　⑫、㋑、㋷、㋦、㋾、㋡は、家事上の経費を除いた金額を記入してしてください。</t>
    <rPh sb="20" eb="21">
      <t>ウエ</t>
    </rPh>
    <rPh sb="22" eb="24">
      <t>ケイヒ</t>
    </rPh>
    <rPh sb="25" eb="26">
      <t>ノゾ</t>
    </rPh>
    <phoneticPr fontId="3"/>
  </si>
  <si>
    <t>（ＰＳＳ２００）</t>
    <phoneticPr fontId="3"/>
  </si>
  <si>
    <t>２　　ページ</t>
    <phoneticPr fontId="3"/>
  </si>
  <si>
    <t>　　　（自　　１月　１日 　　至　１２月３１日）</t>
    <phoneticPr fontId="3"/>
  </si>
  <si>
    <t>　　    科　　    目</t>
    <rPh sb="6" eb="7">
      <t>カ</t>
    </rPh>
    <rPh sb="13" eb="14">
      <t>メ</t>
    </rPh>
    <phoneticPr fontId="3"/>
  </si>
  <si>
    <t>　           種　　            類</t>
    <rPh sb="12" eb="13">
      <t>タネ</t>
    </rPh>
    <rPh sb="27" eb="28">
      <t>タグイ</t>
    </rPh>
    <phoneticPr fontId="3"/>
  </si>
  <si>
    <t>取　引　明　細　表</t>
    <rPh sb="0" eb="1">
      <t>トリ</t>
    </rPh>
    <rPh sb="2" eb="3">
      <t>イン</t>
    </rPh>
    <rPh sb="4" eb="5">
      <t>メイ</t>
    </rPh>
    <rPh sb="6" eb="7">
      <t>ホソ</t>
    </rPh>
    <rPh sb="8" eb="9">
      <t>ヒョウ</t>
    </rPh>
    <phoneticPr fontId="3"/>
  </si>
  <si>
    <t>未 確 定 金 額</t>
    <rPh sb="0" eb="1">
      <t>ミ</t>
    </rPh>
    <rPh sb="2" eb="3">
      <t>アキラ</t>
    </rPh>
    <rPh sb="4" eb="5">
      <t>サダム</t>
    </rPh>
    <rPh sb="6" eb="7">
      <t>カネ</t>
    </rPh>
    <rPh sb="8" eb="9">
      <t>ガク</t>
    </rPh>
    <phoneticPr fontId="3"/>
  </si>
  <si>
    <t>そ の 他 追 加 金 額</t>
    <rPh sb="4" eb="5">
      <t>タ</t>
    </rPh>
    <rPh sb="10" eb="11">
      <t>キン</t>
    </rPh>
    <rPh sb="12" eb="13">
      <t>ガク</t>
    </rPh>
    <phoneticPr fontId="3"/>
  </si>
  <si>
    <t>　決 算 金 額　（円）</t>
    <rPh sb="1" eb="2">
      <t>ケツ</t>
    </rPh>
    <rPh sb="3" eb="4">
      <t>ザン</t>
    </rPh>
    <rPh sb="5" eb="6">
      <t>キン</t>
    </rPh>
    <rPh sb="7" eb="8">
      <t>ガク</t>
    </rPh>
    <rPh sb="10" eb="11">
      <t>エン</t>
    </rPh>
    <phoneticPr fontId="3"/>
  </si>
  <si>
    <t xml:space="preserve">  　　　　 　家 事 ・ 事 業 消 費 金 額</t>
    <rPh sb="8" eb="9">
      <t>イエ</t>
    </rPh>
    <rPh sb="10" eb="11">
      <t>コト</t>
    </rPh>
    <rPh sb="14" eb="15">
      <t>コト</t>
    </rPh>
    <rPh sb="16" eb="17">
      <t>ギョウ</t>
    </rPh>
    <rPh sb="18" eb="19">
      <t>ケ</t>
    </rPh>
    <rPh sb="20" eb="21">
      <t>ヒ</t>
    </rPh>
    <rPh sb="22" eb="23">
      <t>キン</t>
    </rPh>
    <rPh sb="24" eb="25">
      <t>ガク</t>
    </rPh>
    <phoneticPr fontId="3"/>
  </si>
  <si>
    <t>（ シート　Ⓓ　より ）　</t>
    <phoneticPr fontId="3"/>
  </si>
  <si>
    <t>（　シート　Ⓕ　より　）</t>
    <phoneticPr fontId="3"/>
  </si>
  <si>
    <t>（　小　計　）</t>
    <rPh sb="2" eb="3">
      <t>ショウ</t>
    </rPh>
    <rPh sb="4" eb="5">
      <t>ケイ</t>
    </rPh>
    <phoneticPr fontId="3"/>
  </si>
  <si>
    <t>（ 合計をシート  Ⓐ  へ転記 ）</t>
    <rPh sb="2" eb="4">
      <t>ゴウケイ</t>
    </rPh>
    <rPh sb="14" eb="16">
      <t>テンキ</t>
    </rPh>
    <phoneticPr fontId="3"/>
  </si>
  <si>
    <t xml:space="preserve">  　　　　  （ 合計をシート   Ⓐ   へ転記 ）</t>
    <rPh sb="10" eb="12">
      <t>ゴウケイ</t>
    </rPh>
    <rPh sb="24" eb="26">
      <t>テンキ</t>
    </rPh>
    <phoneticPr fontId="3"/>
  </si>
  <si>
    <t>収入区分</t>
    <rPh sb="0" eb="2">
      <t>シュウニュウ</t>
    </rPh>
    <rPh sb="2" eb="4">
      <t>クブン</t>
    </rPh>
    <phoneticPr fontId="3"/>
  </si>
  <si>
    <r>
      <t>3　</t>
    </r>
    <r>
      <rPr>
        <sz val="16"/>
        <rFont val="ＭＳ Ｐゴシック"/>
        <family val="3"/>
        <charset val="128"/>
      </rPr>
      <t>（　1　+　2　）</t>
    </r>
    <phoneticPr fontId="3"/>
  </si>
  <si>
    <t>5　（　3　＋　4　）</t>
    <phoneticPr fontId="3"/>
  </si>
  <si>
    <t>　販　売　金　額</t>
    <rPh sb="1" eb="2">
      <t>ハン</t>
    </rPh>
    <rPh sb="3" eb="4">
      <t>バイ</t>
    </rPh>
    <rPh sb="5" eb="6">
      <t>キン</t>
    </rPh>
    <rPh sb="7" eb="8">
      <t>ガク</t>
    </rPh>
    <phoneticPr fontId="3"/>
  </si>
  <si>
    <t xml:space="preserve"> 米</t>
    <rPh sb="1" eb="2">
      <t>コメ</t>
    </rPh>
    <phoneticPr fontId="3"/>
  </si>
  <si>
    <t>販売米</t>
    <rPh sb="0" eb="1">
      <t>ハン</t>
    </rPh>
    <rPh sb="1" eb="2">
      <t>ウ</t>
    </rPh>
    <rPh sb="2" eb="3">
      <t>コメ</t>
    </rPh>
    <phoneticPr fontId="3"/>
  </si>
  <si>
    <t xml:space="preserve"> 大豆</t>
    <rPh sb="1" eb="2">
      <t>ダイ</t>
    </rPh>
    <rPh sb="2" eb="3">
      <t>マメ</t>
    </rPh>
    <phoneticPr fontId="3"/>
  </si>
  <si>
    <t>販売豆</t>
    <rPh sb="0" eb="1">
      <t>ハン</t>
    </rPh>
    <rPh sb="2" eb="3">
      <t>マメ</t>
    </rPh>
    <phoneticPr fontId="3"/>
  </si>
  <si>
    <t xml:space="preserve"> 麦・そば 等</t>
    <rPh sb="1" eb="2">
      <t>ムギ</t>
    </rPh>
    <rPh sb="6" eb="7">
      <t>トウ</t>
    </rPh>
    <phoneticPr fontId="3"/>
  </si>
  <si>
    <t>販売穀</t>
    <rPh sb="0" eb="1">
      <t>ハン</t>
    </rPh>
    <rPh sb="2" eb="3">
      <t>コク</t>
    </rPh>
    <phoneticPr fontId="3"/>
  </si>
  <si>
    <t xml:space="preserve"> 野菜</t>
    <rPh sb="1" eb="2">
      <t>ノ</t>
    </rPh>
    <rPh sb="2" eb="3">
      <t>ナ</t>
    </rPh>
    <phoneticPr fontId="3"/>
  </si>
  <si>
    <t>販売菜</t>
    <rPh sb="0" eb="1">
      <t>ハン</t>
    </rPh>
    <phoneticPr fontId="3"/>
  </si>
  <si>
    <t xml:space="preserve"> 花卉</t>
    <rPh sb="1" eb="2">
      <t>ハナ</t>
    </rPh>
    <rPh sb="2" eb="3">
      <t>キ</t>
    </rPh>
    <phoneticPr fontId="3"/>
  </si>
  <si>
    <t>販売花</t>
    <rPh sb="0" eb="1">
      <t>ハン</t>
    </rPh>
    <rPh sb="2" eb="3">
      <t>ハナ</t>
    </rPh>
    <phoneticPr fontId="3"/>
  </si>
  <si>
    <t xml:space="preserve"> 果実</t>
    <rPh sb="1" eb="2">
      <t>ハタシ</t>
    </rPh>
    <rPh sb="2" eb="3">
      <t>ミ</t>
    </rPh>
    <phoneticPr fontId="3"/>
  </si>
  <si>
    <t>販売果</t>
    <rPh sb="0" eb="1">
      <t>ハン</t>
    </rPh>
    <rPh sb="2" eb="3">
      <t>カ</t>
    </rPh>
    <phoneticPr fontId="3"/>
  </si>
  <si>
    <t xml:space="preserve"> 特産品・他</t>
    <rPh sb="1" eb="3">
      <t>トクサン</t>
    </rPh>
    <rPh sb="3" eb="4">
      <t>ヒン</t>
    </rPh>
    <rPh sb="5" eb="6">
      <t>タ</t>
    </rPh>
    <phoneticPr fontId="3"/>
  </si>
  <si>
    <t>販売特</t>
    <rPh sb="0" eb="1">
      <t>ハン</t>
    </rPh>
    <rPh sb="2" eb="3">
      <t>トク</t>
    </rPh>
    <phoneticPr fontId="3"/>
  </si>
  <si>
    <t xml:space="preserve"> 畜産 （牛・豚等）</t>
    <rPh sb="1" eb="3">
      <t>チクサン</t>
    </rPh>
    <phoneticPr fontId="3"/>
  </si>
  <si>
    <t>販売畜</t>
    <rPh sb="0" eb="1">
      <t>ハン</t>
    </rPh>
    <rPh sb="2" eb="3">
      <t>チク</t>
    </rPh>
    <phoneticPr fontId="3"/>
  </si>
  <si>
    <t xml:space="preserve"> その他</t>
    <rPh sb="3" eb="4">
      <t>タ</t>
    </rPh>
    <phoneticPr fontId="3"/>
  </si>
  <si>
    <t>販売他</t>
    <rPh sb="0" eb="1">
      <t>ハン</t>
    </rPh>
    <rPh sb="2" eb="3">
      <t>タ</t>
    </rPh>
    <phoneticPr fontId="3"/>
  </si>
  <si>
    <t>動力電力料</t>
    <rPh sb="0" eb="2">
      <t>ドウリョク</t>
    </rPh>
    <rPh sb="2" eb="4">
      <t>デンリョク</t>
    </rPh>
    <rPh sb="4" eb="5">
      <t>リョウ</t>
    </rPh>
    <phoneticPr fontId="3"/>
  </si>
  <si>
    <t>軽トラック等の自動車税</t>
    <rPh sb="0" eb="1">
      <t>ケイ</t>
    </rPh>
    <rPh sb="5" eb="6">
      <t>ナド</t>
    </rPh>
    <rPh sb="7" eb="10">
      <t>ジドウシャ</t>
    </rPh>
    <rPh sb="10" eb="11">
      <t>ゼイ</t>
    </rPh>
    <phoneticPr fontId="3"/>
  </si>
  <si>
    <t>金　　　額</t>
    <rPh sb="0" eb="1">
      <t>キン</t>
    </rPh>
    <rPh sb="4" eb="5">
      <t>ガク</t>
    </rPh>
    <phoneticPr fontId="3"/>
  </si>
  <si>
    <t>農用割合(％)</t>
    <rPh sb="0" eb="1">
      <t>ノウ</t>
    </rPh>
    <rPh sb="1" eb="2">
      <t>ヨウ</t>
    </rPh>
    <rPh sb="2" eb="4">
      <t>ワリアイ</t>
    </rPh>
    <phoneticPr fontId="3"/>
  </si>
  <si>
    <t>軽油</t>
    <rPh sb="0" eb="2">
      <t>ケイユ</t>
    </rPh>
    <phoneticPr fontId="3"/>
  </si>
  <si>
    <t>灯油</t>
    <rPh sb="0" eb="2">
      <t>トウユ</t>
    </rPh>
    <phoneticPr fontId="3"/>
  </si>
  <si>
    <t>水稲共済掛金</t>
    <rPh sb="0" eb="2">
      <t>スイトウ</t>
    </rPh>
    <rPh sb="2" eb="4">
      <t>キョウサイ</t>
    </rPh>
    <rPh sb="4" eb="6">
      <t>カケキン</t>
    </rPh>
    <phoneticPr fontId="3"/>
  </si>
  <si>
    <t>軽トラック等の損害保険料</t>
    <rPh sb="0" eb="1">
      <t>ケイ</t>
    </rPh>
    <rPh sb="5" eb="6">
      <t>トウ</t>
    </rPh>
    <rPh sb="7" eb="9">
      <t>ソンガイ</t>
    </rPh>
    <rPh sb="9" eb="12">
      <t>ホケンリョウ</t>
    </rPh>
    <phoneticPr fontId="3"/>
  </si>
  <si>
    <t>住宅の損害保険料</t>
    <rPh sb="0" eb="2">
      <t>ジュウタク</t>
    </rPh>
    <rPh sb="3" eb="5">
      <t>ソンガイ</t>
    </rPh>
    <rPh sb="5" eb="8">
      <t>ホケンリョウ</t>
    </rPh>
    <phoneticPr fontId="3"/>
  </si>
  <si>
    <t>車庫の損害保険料</t>
    <rPh sb="0" eb="2">
      <t>シャコ</t>
    </rPh>
    <rPh sb="3" eb="5">
      <t>ソンガイ</t>
    </rPh>
    <rPh sb="5" eb="8">
      <t>ホケンリョウ</t>
    </rPh>
    <phoneticPr fontId="3"/>
  </si>
  <si>
    <t>作業所の損害保険料</t>
    <rPh sb="0" eb="2">
      <t>サギョウ</t>
    </rPh>
    <rPh sb="2" eb="3">
      <t>ジョ</t>
    </rPh>
    <rPh sb="4" eb="6">
      <t>ソンガイ</t>
    </rPh>
    <rPh sb="6" eb="9">
      <t>ホケンリョウ</t>
    </rPh>
    <phoneticPr fontId="3"/>
  </si>
  <si>
    <t>※生命保険料等は経費になりません。</t>
    <rPh sb="1" eb="3">
      <t>セイメイ</t>
    </rPh>
    <rPh sb="3" eb="6">
      <t>ホケンリョウ</t>
    </rPh>
    <rPh sb="6" eb="7">
      <t>トウ</t>
    </rPh>
    <rPh sb="8" eb="10">
      <t>ケイヒ</t>
    </rPh>
    <phoneticPr fontId="3"/>
  </si>
  <si>
    <t>満期返戻金の支払いに充てられる積立保険料の部分は除いてください。</t>
    <rPh sb="0" eb="2">
      <t>マンキ</t>
    </rPh>
    <rPh sb="2" eb="5">
      <t>ヘンレイキン</t>
    </rPh>
    <rPh sb="6" eb="8">
      <t>シハラ</t>
    </rPh>
    <rPh sb="10" eb="11">
      <t>ア</t>
    </rPh>
    <rPh sb="15" eb="17">
      <t>ツミタテ</t>
    </rPh>
    <rPh sb="17" eb="20">
      <t>ホケンリョウ</t>
    </rPh>
    <rPh sb="21" eb="23">
      <t>ブブン</t>
    </rPh>
    <rPh sb="24" eb="25">
      <t>ノゾ</t>
    </rPh>
    <phoneticPr fontId="3"/>
  </si>
  <si>
    <t>電話代</t>
    <rPh sb="0" eb="3">
      <t>デンワダイ</t>
    </rPh>
    <phoneticPr fontId="3"/>
  </si>
  <si>
    <t>事務用品代</t>
    <rPh sb="0" eb="2">
      <t>ジム</t>
    </rPh>
    <rPh sb="2" eb="4">
      <t>ヨウヒン</t>
    </rPh>
    <rPh sb="4" eb="5">
      <t>ダイ</t>
    </rPh>
    <phoneticPr fontId="3"/>
  </si>
  <si>
    <t>切手代</t>
    <rPh sb="0" eb="2">
      <t>キッテ</t>
    </rPh>
    <rPh sb="2" eb="3">
      <t>ダイ</t>
    </rPh>
    <phoneticPr fontId="3"/>
  </si>
  <si>
    <t>図書費</t>
    <rPh sb="0" eb="3">
      <t>トショヒ</t>
    </rPh>
    <phoneticPr fontId="3"/>
  </si>
  <si>
    <t>研修費</t>
    <rPh sb="0" eb="3">
      <t>ケンシュウヒ</t>
    </rPh>
    <phoneticPr fontId="3"/>
  </si>
  <si>
    <t>家事・事業消費金額の計算</t>
    <rPh sb="0" eb="2">
      <t>カジ</t>
    </rPh>
    <rPh sb="3" eb="5">
      <t>ジギョウ</t>
    </rPh>
    <rPh sb="5" eb="7">
      <t>ショウヒ</t>
    </rPh>
    <rPh sb="7" eb="9">
      <t>キンガク</t>
    </rPh>
    <rPh sb="10" eb="12">
      <t>ケイサン</t>
    </rPh>
    <phoneticPr fontId="3"/>
  </si>
  <si>
    <t>販売数量</t>
    <rPh sb="0" eb="2">
      <t>ハンバイ</t>
    </rPh>
    <rPh sb="2" eb="4">
      <t>スウリョウ</t>
    </rPh>
    <phoneticPr fontId="3"/>
  </si>
  <si>
    <t>出荷経費合計</t>
    <rPh sb="0" eb="2">
      <t>シュッカ</t>
    </rPh>
    <rPh sb="2" eb="4">
      <t>ケイヒ</t>
    </rPh>
    <rPh sb="4" eb="6">
      <t>ゴウケイ</t>
    </rPh>
    <phoneticPr fontId="3"/>
  </si>
  <si>
    <t>家事消費数量</t>
    <rPh sb="0" eb="2">
      <t>カジ</t>
    </rPh>
    <rPh sb="2" eb="4">
      <t>ショウヒ</t>
    </rPh>
    <rPh sb="4" eb="6">
      <t>スウリョウ</t>
    </rPh>
    <phoneticPr fontId="3"/>
  </si>
  <si>
    <t>事業消費数量</t>
    <rPh sb="0" eb="2">
      <t>ジギョウ</t>
    </rPh>
    <rPh sb="2" eb="4">
      <t>ショウヒ</t>
    </rPh>
    <rPh sb="4" eb="6">
      <t>スウリョウ</t>
    </rPh>
    <phoneticPr fontId="3"/>
  </si>
  <si>
    <t>種類</t>
    <rPh sb="0" eb="2">
      <t>シュルイ</t>
    </rPh>
    <phoneticPr fontId="3"/>
  </si>
  <si>
    <t>販売なしの場合の単価</t>
    <rPh sb="0" eb="2">
      <t>ハンバイ</t>
    </rPh>
    <rPh sb="5" eb="7">
      <t>バアイ</t>
    </rPh>
    <rPh sb="8" eb="10">
      <t>タンカ</t>
    </rPh>
    <phoneticPr fontId="3"/>
  </si>
  <si>
    <t>計算単価</t>
    <rPh sb="0" eb="2">
      <t>ケイサン</t>
    </rPh>
    <rPh sb="2" eb="4">
      <t>タンカ</t>
    </rPh>
    <phoneticPr fontId="3"/>
  </si>
  <si>
    <t>数量はKgで入力してください。</t>
    <rPh sb="0" eb="2">
      <t>スウリョウ</t>
    </rPh>
    <rPh sb="6" eb="8">
      <t>ニュウリョク</t>
    </rPh>
    <phoneticPr fontId="3"/>
  </si>
  <si>
    <t>上記の米の１俵あたり金額は</t>
    <rPh sb="0" eb="2">
      <t>ジョウキ</t>
    </rPh>
    <rPh sb="3" eb="4">
      <t>コメ</t>
    </rPh>
    <rPh sb="6" eb="7">
      <t>ヒョウ</t>
    </rPh>
    <rPh sb="10" eb="12">
      <t>キンガク</t>
    </rPh>
    <phoneticPr fontId="3"/>
  </si>
  <si>
    <t>大豆</t>
    <rPh sb="0" eb="2">
      <t>ダイズ</t>
    </rPh>
    <phoneticPr fontId="3"/>
  </si>
  <si>
    <t>麦・そば 等</t>
    <phoneticPr fontId="3"/>
  </si>
  <si>
    <t>花卉</t>
    <rPh sb="0" eb="2">
      <t>カキ</t>
    </rPh>
    <phoneticPr fontId="3"/>
  </si>
  <si>
    <t>果実</t>
    <rPh sb="0" eb="2">
      <t>カジツ</t>
    </rPh>
    <phoneticPr fontId="3"/>
  </si>
  <si>
    <t>特産品・他</t>
    <phoneticPr fontId="3"/>
  </si>
  <si>
    <t>牛・豚等</t>
    <phoneticPr fontId="3"/>
  </si>
  <si>
    <t>その他</t>
  </si>
  <si>
    <t>野菜</t>
    <rPh sb="0" eb="2">
      <t>ヤサイ</t>
    </rPh>
    <phoneticPr fontId="3"/>
  </si>
  <si>
    <t>米</t>
    <rPh sb="0" eb="1">
      <t>コメ</t>
    </rPh>
    <phoneticPr fontId="3"/>
  </si>
  <si>
    <t>米追加払い等</t>
    <rPh sb="5" eb="6">
      <t>トウ</t>
    </rPh>
    <phoneticPr fontId="3"/>
  </si>
  <si>
    <t>共済金・補助金等</t>
    <rPh sb="0" eb="2">
      <t>キョウサイ</t>
    </rPh>
    <rPh sb="2" eb="3">
      <t>キン</t>
    </rPh>
    <rPh sb="4" eb="7">
      <t>ホジョキン</t>
    </rPh>
    <rPh sb="7" eb="8">
      <t>トウ</t>
    </rPh>
    <phoneticPr fontId="3"/>
  </si>
  <si>
    <t>農作業受託料</t>
  </si>
  <si>
    <t>米の販売が無い場合の見積り単価(又は仮渡金価格)１俵あたり</t>
    <rPh sb="0" eb="1">
      <t>コメ</t>
    </rPh>
    <rPh sb="2" eb="4">
      <t>ハンバイ</t>
    </rPh>
    <rPh sb="5" eb="6">
      <t>ナ</t>
    </rPh>
    <rPh sb="7" eb="9">
      <t>バアイ</t>
    </rPh>
    <rPh sb="10" eb="12">
      <t>ミツモ</t>
    </rPh>
    <rPh sb="13" eb="15">
      <t>タンカ</t>
    </rPh>
    <rPh sb="16" eb="17">
      <t>マタ</t>
    </rPh>
    <rPh sb="18" eb="20">
      <t>カリワタシ</t>
    </rPh>
    <rPh sb="20" eb="23">
      <t>キンカカク</t>
    </rPh>
    <rPh sb="25" eb="26">
      <t>ピョウ</t>
    </rPh>
    <phoneticPr fontId="3"/>
  </si>
  <si>
    <t>　１行目のデータは、JAシステム</t>
    <rPh sb="2" eb="4">
      <t>ギョウメ</t>
    </rPh>
    <phoneticPr fontId="3"/>
  </si>
  <si>
    <t>C表シート又はあん分表シートで</t>
    <rPh sb="5" eb="6">
      <t>マタ</t>
    </rPh>
    <rPh sb="9" eb="10">
      <t>ブン</t>
    </rPh>
    <rPh sb="10" eb="11">
      <t>ヒョウ</t>
    </rPh>
    <phoneticPr fontId="3"/>
  </si>
  <si>
    <t>修正又は消去してください。</t>
    <phoneticPr fontId="3"/>
  </si>
  <si>
    <t>作業委託料</t>
    <rPh sb="0" eb="2">
      <t>サギョウ</t>
    </rPh>
    <rPh sb="2" eb="5">
      <t>イタクリョウ</t>
    </rPh>
    <phoneticPr fontId="3"/>
  </si>
  <si>
    <t>経費科目選択式入力欄</t>
    <rPh sb="0" eb="2">
      <t>ケイヒ</t>
    </rPh>
    <rPh sb="2" eb="4">
      <t>カモク</t>
    </rPh>
    <rPh sb="4" eb="6">
      <t>センタク</t>
    </rPh>
    <rPh sb="6" eb="7">
      <t>シキ</t>
    </rPh>
    <rPh sb="7" eb="9">
      <t>ニュウリョク</t>
    </rPh>
    <rPh sb="9" eb="10">
      <t>ラン</t>
    </rPh>
    <phoneticPr fontId="3"/>
  </si>
  <si>
    <t>G</t>
    <phoneticPr fontId="3"/>
  </si>
  <si>
    <t>I</t>
    <phoneticPr fontId="3"/>
  </si>
  <si>
    <t>K</t>
    <phoneticPr fontId="3"/>
  </si>
  <si>
    <t>M</t>
    <phoneticPr fontId="3"/>
  </si>
  <si>
    <t>O</t>
    <phoneticPr fontId="3"/>
  </si>
  <si>
    <t>Q</t>
    <phoneticPr fontId="3"/>
  </si>
  <si>
    <t>S</t>
    <phoneticPr fontId="3"/>
  </si>
  <si>
    <t>U</t>
    <phoneticPr fontId="3"/>
  </si>
  <si>
    <t>W</t>
    <phoneticPr fontId="3"/>
  </si>
  <si>
    <t>Y</t>
    <phoneticPr fontId="3"/>
  </si>
  <si>
    <t>AA</t>
    <phoneticPr fontId="3"/>
  </si>
  <si>
    <t>AC</t>
    <phoneticPr fontId="3"/>
  </si>
  <si>
    <t>経費科目選択式入力欄へ移動⇒</t>
    <phoneticPr fontId="3"/>
  </si>
  <si>
    <t>ガソリン</t>
    <phoneticPr fontId="3"/>
  </si>
  <si>
    <t>旧償却率</t>
    <rPh sb="0" eb="1">
      <t>キュウ</t>
    </rPh>
    <phoneticPr fontId="3"/>
  </si>
  <si>
    <t>新償却率</t>
    <rPh sb="0" eb="1">
      <t>シン</t>
    </rPh>
    <rPh sb="1" eb="4">
      <t>ショウキャクリツ</t>
    </rPh>
    <phoneticPr fontId="3"/>
  </si>
  <si>
    <t>ソフトウエア</t>
    <phoneticPr fontId="3"/>
  </si>
  <si>
    <t>パソコン</t>
    <phoneticPr fontId="3"/>
  </si>
  <si>
    <t>H1904前後</t>
    <rPh sb="5" eb="7">
      <t>ゼンゴ</t>
    </rPh>
    <phoneticPr fontId="3"/>
  </si>
  <si>
    <t>償却の基礎</t>
    <phoneticPr fontId="3"/>
  </si>
  <si>
    <t>限度額後の</t>
    <rPh sb="0" eb="2">
      <t>ゲンド</t>
    </rPh>
    <rPh sb="2" eb="3">
      <t>ガク</t>
    </rPh>
    <rPh sb="3" eb="4">
      <t>ゴ</t>
    </rPh>
    <phoneticPr fontId="3"/>
  </si>
  <si>
    <t>限度後償却</t>
    <rPh sb="0" eb="2">
      <t>ゲンド</t>
    </rPh>
    <rPh sb="2" eb="3">
      <t>ゴ</t>
    </rPh>
    <rPh sb="3" eb="5">
      <t>ショウキャク</t>
    </rPh>
    <phoneticPr fontId="3"/>
  </si>
  <si>
    <t>均等償却</t>
    <rPh sb="0" eb="2">
      <t>キントウ</t>
    </rPh>
    <rPh sb="2" eb="4">
      <t>ショウキャク</t>
    </rPh>
    <phoneticPr fontId="3"/>
  </si>
  <si>
    <t>後:1、前:0</t>
    <rPh sb="0" eb="1">
      <t>ゴ</t>
    </rPh>
    <rPh sb="4" eb="5">
      <t>マエ</t>
    </rPh>
    <phoneticPr fontId="3"/>
  </si>
  <si>
    <t>取得価額</t>
    <phoneticPr fontId="3"/>
  </si>
  <si>
    <t>になる金額</t>
    <phoneticPr fontId="3"/>
  </si>
  <si>
    <t>残存価額</t>
    <rPh sb="0" eb="2">
      <t>ザンゾン</t>
    </rPh>
    <rPh sb="2" eb="4">
      <t>カガク</t>
    </rPh>
    <phoneticPr fontId="3"/>
  </si>
  <si>
    <t>開始年</t>
    <rPh sb="0" eb="2">
      <t>カイシ</t>
    </rPh>
    <rPh sb="2" eb="3">
      <t>ネン</t>
    </rPh>
    <phoneticPr fontId="3"/>
  </si>
  <si>
    <t>開始:1、未:0</t>
    <rPh sb="0" eb="2">
      <t>カイシ</t>
    </rPh>
    <rPh sb="5" eb="6">
      <t>マ</t>
    </rPh>
    <phoneticPr fontId="3"/>
  </si>
  <si>
    <t>エラー</t>
    <phoneticPr fontId="3"/>
  </si>
  <si>
    <t>住所：</t>
    <phoneticPr fontId="3"/>
  </si>
  <si>
    <t>氏名：</t>
    <phoneticPr fontId="3"/>
  </si>
  <si>
    <t>取　得</t>
    <phoneticPr fontId="3"/>
  </si>
  <si>
    <t>償 却
方 法</t>
    <phoneticPr fontId="3"/>
  </si>
  <si>
    <t>摘　　　要</t>
    <phoneticPr fontId="3"/>
  </si>
  <si>
    <t>本年中の</t>
    <phoneticPr fontId="3"/>
  </si>
  <si>
    <t>特　別
償却費</t>
    <phoneticPr fontId="3"/>
  </si>
  <si>
    <t>事業専</t>
    <phoneticPr fontId="3"/>
  </si>
  <si>
    <t>未償却残高</t>
    <phoneticPr fontId="3"/>
  </si>
  <si>
    <t>年</t>
    <phoneticPr fontId="3"/>
  </si>
  <si>
    <t>％</t>
    <phoneticPr fontId="3"/>
  </si>
  <si>
    <t>／12</t>
    <phoneticPr fontId="3"/>
  </si>
  <si>
    <t>の使用可能年数を見積もって耐用年数とします。</t>
    <phoneticPr fontId="3"/>
  </si>
  <si>
    <t>次の算式で計算した年数を耐用年数とします。</t>
    <phoneticPr fontId="3"/>
  </si>
  <si>
    <t xml:space="preserve"> した年数に１年未満の端数があるときは、その端数を</t>
    <phoneticPr fontId="2"/>
  </si>
  <si>
    <t>切り捨てます。）</t>
    <phoneticPr fontId="2"/>
  </si>
  <si>
    <t>　　法定耐用年数－（経過年数×８０％）＝耐用年数</t>
    <phoneticPr fontId="3"/>
  </si>
  <si>
    <t>表示されます。</t>
    <phoneticPr fontId="3"/>
  </si>
  <si>
    <t>法定耐用年数</t>
    <phoneticPr fontId="3"/>
  </si>
  <si>
    <t>中古資産の耐用年数</t>
    <phoneticPr fontId="3"/>
  </si>
  <si>
    <t>年分</t>
    <phoneticPr fontId="3"/>
  </si>
  <si>
    <t>建物=1
電算機=2
一括=3
農業用=6</t>
    <rPh sb="0" eb="2">
      <t>タテモノ</t>
    </rPh>
    <rPh sb="11" eb="13">
      <t>イッカツ</t>
    </rPh>
    <rPh sb="16" eb="19">
      <t>ノウギョウヨウ</t>
    </rPh>
    <phoneticPr fontId="3"/>
  </si>
  <si>
    <t>2009～</t>
    <phoneticPr fontId="3"/>
  </si>
  <si>
    <t>調整分(変更前)</t>
    <rPh sb="4" eb="6">
      <t>ヘンコウ</t>
    </rPh>
    <rPh sb="6" eb="7">
      <t>マエ</t>
    </rPh>
    <phoneticPr fontId="3"/>
  </si>
  <si>
    <t>変更年(農業資産)</t>
    <rPh sb="0" eb="2">
      <t>ヘンコウ</t>
    </rPh>
    <rPh sb="2" eb="3">
      <t>ネン</t>
    </rPh>
    <rPh sb="4" eb="6">
      <t>ノウギョウ</t>
    </rPh>
    <rPh sb="6" eb="8">
      <t>シサン</t>
    </rPh>
    <phoneticPr fontId="3"/>
  </si>
  <si>
    <t>新耐用年数</t>
    <rPh sb="0" eb="1">
      <t>シン</t>
    </rPh>
    <rPh sb="1" eb="3">
      <t>タイヨウ</t>
    </rPh>
    <rPh sb="3" eb="5">
      <t>ネンスウ</t>
    </rPh>
    <phoneticPr fontId="3"/>
  </si>
  <si>
    <t>S20</t>
    <phoneticPr fontId="3"/>
  </si>
  <si>
    <t>農業用減価償却資産</t>
    <rPh sb="0" eb="3">
      <t>ノウギョウヨウ</t>
    </rPh>
    <rPh sb="3" eb="5">
      <t>ゲンカ</t>
    </rPh>
    <rPh sb="5" eb="7">
      <t>ショウキャク</t>
    </rPh>
    <rPh sb="7" eb="9">
      <t>シサン</t>
    </rPh>
    <phoneticPr fontId="3"/>
  </si>
  <si>
    <t>農業用暖房機</t>
    <rPh sb="0" eb="3">
      <t>ノウギョウヨウ</t>
    </rPh>
    <phoneticPr fontId="3"/>
  </si>
  <si>
    <t>H1</t>
    <phoneticPr fontId="3"/>
  </si>
  <si>
    <t>行</t>
    <rPh sb="0" eb="1">
      <t>ギョウ</t>
    </rPh>
    <phoneticPr fontId="3"/>
  </si>
  <si>
    <t>変更前</t>
    <rPh sb="0" eb="2">
      <t>ヘンコウ</t>
    </rPh>
    <rPh sb="2" eb="3">
      <t>マエ</t>
    </rPh>
    <phoneticPr fontId="3"/>
  </si>
  <si>
    <t>変更後</t>
    <rPh sb="0" eb="2">
      <t>ヘンコウ</t>
    </rPh>
    <rPh sb="2" eb="3">
      <t>ゴ</t>
    </rPh>
    <phoneticPr fontId="3"/>
  </si>
  <si>
    <t>平成２１年分以降を作成する場合は要注意!!</t>
    <rPh sb="0" eb="2">
      <t>ヘイセイ</t>
    </rPh>
    <rPh sb="4" eb="6">
      <t>ネンブン</t>
    </rPh>
    <rPh sb="6" eb="8">
      <t>イコウ</t>
    </rPh>
    <rPh sb="9" eb="11">
      <t>サクセイ</t>
    </rPh>
    <rPh sb="13" eb="15">
      <t>バアイ</t>
    </rPh>
    <rPh sb="16" eb="19">
      <t>ヨウチュウイ</t>
    </rPh>
    <phoneticPr fontId="3"/>
  </si>
  <si>
    <t>㋑</t>
  </si>
  <si>
    <t>㋺</t>
  </si>
  <si>
    <t>㋩</t>
  </si>
  <si>
    <t>㋥</t>
  </si>
  <si>
    <t>㋭</t>
  </si>
  <si>
    <t>㋬</t>
  </si>
  <si>
    <t>㋣</t>
  </si>
  <si>
    <t>㋠</t>
  </si>
  <si>
    <t>㋦</t>
    <phoneticPr fontId="3"/>
  </si>
  <si>
    <t>㋾</t>
    <phoneticPr fontId="3"/>
  </si>
  <si>
    <t>㋻</t>
    <phoneticPr fontId="3"/>
  </si>
  <si>
    <t>㋵</t>
    <phoneticPr fontId="3"/>
  </si>
  <si>
    <t>㋟</t>
    <phoneticPr fontId="3"/>
  </si>
  <si>
    <t>㋡</t>
    <phoneticPr fontId="3"/>
  </si>
  <si>
    <t>㋧</t>
    <phoneticPr fontId="3"/>
  </si>
  <si>
    <t>㋤</t>
    <phoneticPr fontId="3"/>
  </si>
  <si>
    <t>㋶</t>
    <phoneticPr fontId="3"/>
  </si>
  <si>
    <r>
      <t xml:space="preserve">小　計　
</t>
    </r>
    <r>
      <rPr>
        <sz val="4"/>
        <rFont val="ＭＳ 明朝"/>
        <family val="1"/>
        <charset val="128"/>
      </rPr>
      <t>(㋑～㋧までの計-㋤-㋶）</t>
    </r>
    <rPh sb="0" eb="1">
      <t>ショウ</t>
    </rPh>
    <rPh sb="2" eb="3">
      <t>ケイ</t>
    </rPh>
    <rPh sb="12" eb="13">
      <t>ケイ</t>
    </rPh>
    <phoneticPr fontId="3"/>
  </si>
  <si>
    <r>
      <t>経   費   計</t>
    </r>
    <r>
      <rPr>
        <sz val="6"/>
        <rFont val="ＭＳ 明朝"/>
        <family val="1"/>
        <charset val="128"/>
      </rPr>
      <t xml:space="preserve">
</t>
    </r>
    <r>
      <rPr>
        <sz val="5"/>
        <rFont val="ＭＳ 明朝"/>
        <family val="1"/>
        <charset val="128"/>
      </rPr>
      <t>（⑧～⑫までの計＋⑬）</t>
    </r>
    <rPh sb="0" eb="1">
      <t>キョウ</t>
    </rPh>
    <rPh sb="4" eb="5">
      <t>ヒ</t>
    </rPh>
    <rPh sb="8" eb="9">
      <t>ケイ</t>
    </rPh>
    <rPh sb="17" eb="18">
      <t>ケイ</t>
    </rPh>
    <phoneticPr fontId="3"/>
  </si>
  <si>
    <t>償 却</t>
    <phoneticPr fontId="3"/>
  </si>
  <si>
    <t>耐　用</t>
    <phoneticPr fontId="3"/>
  </si>
  <si>
    <t>㋥</t>
    <phoneticPr fontId="3"/>
  </si>
  <si>
    <t>㋣</t>
    <phoneticPr fontId="3"/>
  </si>
  <si>
    <t>㋠</t>
    <phoneticPr fontId="3"/>
  </si>
  <si>
    <t>㋷</t>
    <phoneticPr fontId="3"/>
  </si>
  <si>
    <t>㋦</t>
    <phoneticPr fontId="3"/>
  </si>
  <si>
    <t>の名称等</t>
    <phoneticPr fontId="3"/>
  </si>
  <si>
    <t>(成　熟)</t>
    <phoneticPr fontId="3"/>
  </si>
  <si>
    <t>本 年 分 の
普通償却費
（㋺×㋩×㋥）</t>
    <phoneticPr fontId="3"/>
  </si>
  <si>
    <t>特　別</t>
    <phoneticPr fontId="3"/>
  </si>
  <si>
    <t>本 年 分 の
償却費合計
(㋭＋㋬）</t>
    <phoneticPr fontId="3"/>
  </si>
  <si>
    <t>本年分の必要
経費算入額
(㋣×㋠）</t>
    <phoneticPr fontId="3"/>
  </si>
  <si>
    <t>(繰延資産を含む)</t>
    <phoneticPr fontId="3"/>
  </si>
  <si>
    <t>年　月</t>
    <phoneticPr fontId="3"/>
  </si>
  <si>
    <t>年　数</t>
    <phoneticPr fontId="3"/>
  </si>
  <si>
    <t>用割合</t>
    <phoneticPr fontId="3"/>
  </si>
  <si>
    <t xml:space="preserve"> (期末残高)</t>
    <phoneticPr fontId="3"/>
  </si>
  <si>
    <t>Ⓐ</t>
    <phoneticPr fontId="3"/>
  </si>
  <si>
    <t>Ⓑ　小　計</t>
    <rPh sb="2" eb="3">
      <t>ショウ</t>
    </rPh>
    <rPh sb="4" eb="5">
      <t>ケイ</t>
    </rPh>
    <phoneticPr fontId="3"/>
  </si>
  <si>
    <t>Ⓒ　小　計</t>
    <rPh sb="2" eb="3">
      <t>ショウ</t>
    </rPh>
    <rPh sb="4" eb="5">
      <t>ケイ</t>
    </rPh>
    <phoneticPr fontId="3"/>
  </si>
  <si>
    <t>（Ⓐ＋Ⓑ＋Ⓒ）</t>
    <phoneticPr fontId="3"/>
  </si>
  <si>
    <t>（Ⓐ＋Ⓑ）</t>
    <phoneticPr fontId="3"/>
  </si>
  <si>
    <t>㋑</t>
    <phoneticPr fontId="3"/>
  </si>
  <si>
    <t>㋣</t>
    <phoneticPr fontId="3"/>
  </si>
  <si>
    <t>㋠</t>
    <phoneticPr fontId="3"/>
  </si>
  <si>
    <t>㋺、㋩、㋭の
欄の金額の
計算方法</t>
    <rPh sb="7" eb="8">
      <t>ラン</t>
    </rPh>
    <rPh sb="9" eb="10">
      <t>カネ</t>
    </rPh>
    <rPh sb="10" eb="11">
      <t>ガク</t>
    </rPh>
    <rPh sb="13" eb="15">
      <t>ケイサン</t>
    </rPh>
    <rPh sb="15" eb="16">
      <t>ホウ</t>
    </rPh>
    <rPh sb="16" eb="17">
      <t>ホウ</t>
    </rPh>
    <phoneticPr fontId="3"/>
  </si>
  <si>
    <t>㋺</t>
    <phoneticPr fontId="3"/>
  </si>
  <si>
    <t>㋩</t>
    <phoneticPr fontId="3"/>
  </si>
  <si>
    <t>㋥</t>
    <phoneticPr fontId="3"/>
  </si>
  <si>
    <t>㋭</t>
    <phoneticPr fontId="3"/>
  </si>
  <si>
    <t>㋬</t>
    <phoneticPr fontId="3"/>
  </si>
  <si>
    <t>小　　計
（㋺+㋩）</t>
    <rPh sb="0" eb="1">
      <t>ショウ</t>
    </rPh>
    <rPh sb="3" eb="4">
      <t>ケイ</t>
    </rPh>
    <phoneticPr fontId="3"/>
  </si>
  <si>
    <t>本年に取得価額に加算する金額（㋥－㋭）</t>
    <rPh sb="0" eb="2">
      <t>ホンネン</t>
    </rPh>
    <rPh sb="3" eb="5">
      <t>シュトク</t>
    </rPh>
    <rPh sb="5" eb="7">
      <t>カガク</t>
    </rPh>
    <rPh sb="8" eb="10">
      <t>カサン</t>
    </rPh>
    <rPh sb="12" eb="14">
      <t>キンガク</t>
    </rPh>
    <phoneticPr fontId="3"/>
  </si>
  <si>
    <t>（㋑＋㋬－㋣）</t>
    <phoneticPr fontId="3"/>
  </si>
  <si>
    <t>耐 用
年 数</t>
    <phoneticPr fontId="3"/>
  </si>
  <si>
    <t>２等米・３等米</t>
  </si>
  <si>
    <t>円となります。</t>
    <rPh sb="0" eb="1">
      <t>エン</t>
    </rPh>
    <phoneticPr fontId="3"/>
  </si>
  <si>
    <t>（参考値）</t>
    <rPh sb="1" eb="3">
      <t>サンコウ</t>
    </rPh>
    <rPh sb="3" eb="4">
      <t>チ</t>
    </rPh>
    <phoneticPr fontId="3"/>
  </si>
  <si>
    <t>家事上の経費</t>
    <rPh sb="0" eb="2">
      <t>カジ</t>
    </rPh>
    <rPh sb="2" eb="3">
      <t>ジョウ</t>
    </rPh>
    <rPh sb="4" eb="6">
      <t>ケイヒ</t>
    </rPh>
    <phoneticPr fontId="3"/>
  </si>
  <si>
    <t>Ｃ表３列目(燃料)</t>
    <rPh sb="6" eb="8">
      <t>ネンリョウ</t>
    </rPh>
    <phoneticPr fontId="3"/>
  </si>
  <si>
    <t>Ｃ表３列目(電気)</t>
    <rPh sb="6" eb="8">
      <t>デンキ</t>
    </rPh>
    <phoneticPr fontId="3"/>
  </si>
  <si>
    <t>Ｃ表３列目(水道)</t>
    <rPh sb="6" eb="8">
      <t>スイドウ</t>
    </rPh>
    <phoneticPr fontId="3"/>
  </si>
  <si>
    <t>Ｃ表３列目(租税公課)</t>
    <rPh sb="1" eb="2">
      <t>ヒョウ</t>
    </rPh>
    <rPh sb="3" eb="4">
      <t>レツ</t>
    </rPh>
    <rPh sb="4" eb="5">
      <t>メ</t>
    </rPh>
    <rPh sb="6" eb="8">
      <t>ソゼイ</t>
    </rPh>
    <rPh sb="8" eb="10">
      <t>コウカ</t>
    </rPh>
    <phoneticPr fontId="3"/>
  </si>
  <si>
    <t>21行～30行に平成20年以前に取得した農業用減価償却資産を入力した場合は、上表の耐用年数欄に変更後の耐用年数（7年）を入力し、左の入力欄に変更前の耐用年数を入力してください。中古資産の場合は、変更前後とも同じ年数を入力してください。
生物、果樹等も同様です。
平成２０年分以前を作成する場合は、上表の耐用年数欄に当該年時点の耐用年数を入力してください。</t>
    <rPh sb="2" eb="3">
      <t>ギョウ</t>
    </rPh>
    <rPh sb="6" eb="7">
      <t>ギョウ</t>
    </rPh>
    <rPh sb="30" eb="32">
      <t>ニュウリョク</t>
    </rPh>
    <rPh sb="38" eb="39">
      <t>ウエ</t>
    </rPh>
    <rPh sb="39" eb="40">
      <t>ヒョウ</t>
    </rPh>
    <rPh sb="41" eb="43">
      <t>タイヨウ</t>
    </rPh>
    <rPh sb="43" eb="45">
      <t>ネンスウ</t>
    </rPh>
    <rPh sb="64" eb="65">
      <t>ヒダリ</t>
    </rPh>
    <rPh sb="88" eb="90">
      <t>チュウコ</t>
    </rPh>
    <rPh sb="90" eb="92">
      <t>シサン</t>
    </rPh>
    <rPh sb="93" eb="95">
      <t>バアイ</t>
    </rPh>
    <rPh sb="97" eb="99">
      <t>ヘンコウ</t>
    </rPh>
    <rPh sb="99" eb="101">
      <t>ゼンゴ</t>
    </rPh>
    <rPh sb="103" eb="104">
      <t>オナ</t>
    </rPh>
    <rPh sb="105" eb="107">
      <t>ネンスウ</t>
    </rPh>
    <rPh sb="108" eb="110">
      <t>ニュウリョク</t>
    </rPh>
    <rPh sb="131" eb="133">
      <t>ヘイセイ</t>
    </rPh>
    <rPh sb="135" eb="137">
      <t>ネンブン</t>
    </rPh>
    <rPh sb="137" eb="139">
      <t>イゼン</t>
    </rPh>
    <rPh sb="140" eb="142">
      <t>サクセイ</t>
    </rPh>
    <rPh sb="144" eb="146">
      <t>バアイ</t>
    </rPh>
    <rPh sb="148" eb="149">
      <t>ウエ</t>
    </rPh>
    <rPh sb="149" eb="150">
      <t>ヒョウ</t>
    </rPh>
    <rPh sb="151" eb="153">
      <t>タイヨウ</t>
    </rPh>
    <rPh sb="153" eb="155">
      <t>ネンスウ</t>
    </rPh>
    <rPh sb="155" eb="156">
      <t>ラン</t>
    </rPh>
    <rPh sb="157" eb="159">
      <t>トウガイ</t>
    </rPh>
    <rPh sb="159" eb="160">
      <t>ネン</t>
    </rPh>
    <rPh sb="160" eb="162">
      <t>ジテン</t>
    </rPh>
    <rPh sb="163" eb="165">
      <t>タイヨウ</t>
    </rPh>
    <rPh sb="165" eb="167">
      <t>ネンスウ</t>
    </rPh>
    <rPh sb="168" eb="170">
      <t>ニュウリョク</t>
    </rPh>
    <phoneticPr fontId="3"/>
  </si>
  <si>
    <t>現在</t>
    <rPh sb="0" eb="2">
      <t>ゲンザイ</t>
    </rPh>
    <phoneticPr fontId="3"/>
  </si>
  <si>
    <t>償却済累計額</t>
    <rPh sb="0" eb="2">
      <t>ショウキャク</t>
    </rPh>
    <rPh sb="2" eb="3">
      <t>ズ</t>
    </rPh>
    <rPh sb="3" eb="5">
      <t>ルイケイ</t>
    </rPh>
    <rPh sb="5" eb="6">
      <t>ガク</t>
    </rPh>
    <phoneticPr fontId="3"/>
  </si>
  <si>
    <t>現耐用年数</t>
    <rPh sb="0" eb="1">
      <t>ゲン</t>
    </rPh>
    <rPh sb="1" eb="3">
      <t>タイヨウ</t>
    </rPh>
    <rPh sb="3" eb="5">
      <t>ネンスウ</t>
    </rPh>
    <phoneticPr fontId="3"/>
  </si>
  <si>
    <t>現償却率</t>
    <rPh sb="0" eb="1">
      <t>ゲン</t>
    </rPh>
    <rPh sb="1" eb="4">
      <t>ショウキャクリツ</t>
    </rPh>
    <phoneticPr fontId="3"/>
  </si>
  <si>
    <t>未償却残高</t>
    <rPh sb="0" eb="3">
      <t>ミショウキャク</t>
    </rPh>
    <rPh sb="3" eb="5">
      <t>ザンダカ</t>
    </rPh>
    <phoneticPr fontId="3"/>
  </si>
  <si>
    <t>限度後償却額</t>
    <rPh sb="0" eb="2">
      <t>ゲンド</t>
    </rPh>
    <rPh sb="2" eb="3">
      <t>ゴ</t>
    </rPh>
    <rPh sb="3" eb="6">
      <t>ショウキャクガク</t>
    </rPh>
    <phoneticPr fontId="3"/>
  </si>
  <si>
    <t>最終年償却額</t>
    <rPh sb="0" eb="3">
      <t>サイシュウネン</t>
    </rPh>
    <rPh sb="3" eb="6">
      <t>ショウキャクガク</t>
    </rPh>
    <phoneticPr fontId="3"/>
  </si>
  <si>
    <t>バインダー</t>
    <phoneticPr fontId="3"/>
  </si>
  <si>
    <t>年目</t>
    <rPh sb="0" eb="2">
      <t>ネンメ</t>
    </rPh>
    <phoneticPr fontId="3"/>
  </si>
  <si>
    <t>償却費(仮)</t>
    <rPh sb="0" eb="3">
      <t>ショウキャクヒ</t>
    </rPh>
    <rPh sb="4" eb="5">
      <t>カリ</t>
    </rPh>
    <phoneticPr fontId="3"/>
  </si>
  <si>
    <t>償却費累計</t>
    <rPh sb="0" eb="5">
      <t>ショウキャクヒルイケイ</t>
    </rPh>
    <phoneticPr fontId="3"/>
  </si>
  <si>
    <t>償却費(仮)累計</t>
    <rPh sb="0" eb="3">
      <t>ショウキャクヒ</t>
    </rPh>
    <rPh sb="4" eb="5">
      <t>カリ</t>
    </rPh>
    <rPh sb="6" eb="8">
      <t>ルイケイ</t>
    </rPh>
    <phoneticPr fontId="3"/>
  </si>
  <si>
    <t>限度額</t>
    <rPh sb="0" eb="2">
      <t>ゲンド</t>
    </rPh>
    <rPh sb="2" eb="3">
      <t>ガク</t>
    </rPh>
    <phoneticPr fontId="3"/>
  </si>
  <si>
    <t>到達年</t>
    <rPh sb="0" eb="2">
      <t>トウタツ</t>
    </rPh>
    <rPh sb="2" eb="3">
      <t>ネン</t>
    </rPh>
    <phoneticPr fontId="3"/>
  </si>
  <si>
    <t>旧耐用年数</t>
    <rPh sb="0" eb="1">
      <t>キュウ</t>
    </rPh>
    <rPh sb="3" eb="5">
      <t>ネンスウ</t>
    </rPh>
    <phoneticPr fontId="3"/>
  </si>
  <si>
    <t>～2008</t>
    <phoneticPr fontId="3"/>
  </si>
  <si>
    <t>建物～1997</t>
    <rPh sb="0" eb="2">
      <t>タテモノ</t>
    </rPh>
    <phoneticPr fontId="3"/>
  </si>
  <si>
    <t>初年償却率</t>
    <rPh sb="0" eb="2">
      <t>ショネン</t>
    </rPh>
    <rPh sb="2" eb="5">
      <t>ショウキャクリツ</t>
    </rPh>
    <phoneticPr fontId="3"/>
  </si>
  <si>
    <t>初年償却額</t>
    <rPh sb="0" eb="2">
      <t>ショネン</t>
    </rPh>
    <rPh sb="2" eb="5">
      <t>ショウキャクガク</t>
    </rPh>
    <phoneticPr fontId="3"/>
  </si>
  <si>
    <t>初年耐用年数</t>
    <rPh sb="0" eb="2">
      <t>ショネン</t>
    </rPh>
    <rPh sb="2" eb="4">
      <t>タイヨウ</t>
    </rPh>
    <rPh sb="4" eb="6">
      <t>ネンスウ</t>
    </rPh>
    <phoneticPr fontId="3"/>
  </si>
  <si>
    <t>電算～2000</t>
    <rPh sb="0" eb="2">
      <t>デンサン</t>
    </rPh>
    <phoneticPr fontId="3"/>
  </si>
  <si>
    <t>-</t>
    <phoneticPr fontId="3"/>
  </si>
  <si>
    <t>中間1耐用年数</t>
    <rPh sb="0" eb="2">
      <t>チュウカン</t>
    </rPh>
    <rPh sb="3" eb="5">
      <t>タイヨウ</t>
    </rPh>
    <rPh sb="5" eb="7">
      <t>ネンスウ</t>
    </rPh>
    <phoneticPr fontId="3"/>
  </si>
  <si>
    <t>中間1償却率</t>
    <rPh sb="0" eb="2">
      <t>チュウカン</t>
    </rPh>
    <rPh sb="3" eb="6">
      <t>ショウキャクリツ</t>
    </rPh>
    <phoneticPr fontId="3"/>
  </si>
  <si>
    <t>1997年以前分</t>
    <rPh sb="4" eb="5">
      <t>ネン</t>
    </rPh>
    <rPh sb="5" eb="7">
      <t>イゼン</t>
    </rPh>
    <rPh sb="7" eb="8">
      <t>ブン</t>
    </rPh>
    <phoneticPr fontId="3"/>
  </si>
  <si>
    <t>1998年～2000年分</t>
    <rPh sb="4" eb="5">
      <t>ネン</t>
    </rPh>
    <rPh sb="10" eb="11">
      <t>ネン</t>
    </rPh>
    <rPh sb="11" eb="12">
      <t>ブン</t>
    </rPh>
    <phoneticPr fontId="3"/>
  </si>
  <si>
    <t>2001年～2008年分</t>
    <rPh sb="4" eb="5">
      <t>ネン</t>
    </rPh>
    <rPh sb="10" eb="11">
      <t>ネン</t>
    </rPh>
    <rPh sb="11" eb="12">
      <t>ブン</t>
    </rPh>
    <phoneticPr fontId="3"/>
  </si>
  <si>
    <t>中間2耐用年数</t>
    <rPh sb="0" eb="2">
      <t>チュウカン</t>
    </rPh>
    <rPh sb="3" eb="5">
      <t>タイヨウ</t>
    </rPh>
    <rPh sb="5" eb="7">
      <t>ネンスウ</t>
    </rPh>
    <phoneticPr fontId="3"/>
  </si>
  <si>
    <t>中間2償却率</t>
    <rPh sb="0" eb="2">
      <t>チュウカン</t>
    </rPh>
    <rPh sb="3" eb="6">
      <t>ショウキャクリツ</t>
    </rPh>
    <phoneticPr fontId="3"/>
  </si>
  <si>
    <t>中間3耐用年数</t>
    <rPh sb="0" eb="2">
      <t>チュウカン</t>
    </rPh>
    <rPh sb="3" eb="5">
      <t>タイヨウ</t>
    </rPh>
    <rPh sb="5" eb="7">
      <t>ネンスウ</t>
    </rPh>
    <phoneticPr fontId="3"/>
  </si>
  <si>
    <t>中間3償却率</t>
    <rPh sb="0" eb="2">
      <t>チュウカン</t>
    </rPh>
    <rPh sb="3" eb="6">
      <t>ショウキャクリツ</t>
    </rPh>
    <phoneticPr fontId="3"/>
  </si>
  <si>
    <t>中間4耐用年数</t>
    <rPh sb="0" eb="2">
      <t>チュウカン</t>
    </rPh>
    <rPh sb="3" eb="5">
      <t>タイヨウ</t>
    </rPh>
    <rPh sb="5" eb="7">
      <t>ネンスウ</t>
    </rPh>
    <phoneticPr fontId="3"/>
  </si>
  <si>
    <t>中間4償却率</t>
    <rPh sb="0" eb="2">
      <t>チュウカン</t>
    </rPh>
    <rPh sb="3" eb="6">
      <t>ショウキャクリツ</t>
    </rPh>
    <phoneticPr fontId="3"/>
  </si>
  <si>
    <t>2009年～</t>
    <rPh sb="4" eb="5">
      <t>ネン</t>
    </rPh>
    <phoneticPr fontId="3"/>
  </si>
  <si>
    <t>償却費</t>
    <rPh sb="0" eb="3">
      <t>ショウキャクヒ</t>
    </rPh>
    <phoneticPr fontId="3"/>
  </si>
  <si>
    <t>廃棄月までの</t>
    <rPh sb="0" eb="2">
      <t>ハイキ</t>
    </rPh>
    <rPh sb="2" eb="3">
      <t>ツキ</t>
    </rPh>
    <phoneticPr fontId="3"/>
  </si>
  <si>
    <t>決算年</t>
    <rPh sb="0" eb="2">
      <t>ケッサン</t>
    </rPh>
    <rPh sb="2" eb="3">
      <t>ネン</t>
    </rPh>
    <phoneticPr fontId="3"/>
  </si>
  <si>
    <t>初年使用月数</t>
    <rPh sb="0" eb="2">
      <t>ショネン</t>
    </rPh>
    <rPh sb="2" eb="4">
      <t>シヨウ</t>
    </rPh>
    <rPh sb="4" eb="6">
      <t>ツキスウ</t>
    </rPh>
    <phoneticPr fontId="3"/>
  </si>
  <si>
    <t>使用終了年月数</t>
    <rPh sb="0" eb="2">
      <t>シヨウ</t>
    </rPh>
    <rPh sb="2" eb="4">
      <t>シュウリョウ</t>
    </rPh>
    <rPh sb="4" eb="5">
      <t>ネン</t>
    </rPh>
    <rPh sb="5" eb="6">
      <t>ツキ</t>
    </rPh>
    <rPh sb="6" eb="7">
      <t>スウ</t>
    </rPh>
    <phoneticPr fontId="3"/>
  </si>
  <si>
    <t>魚沼市</t>
    <rPh sb="0" eb="2">
      <t>ウオヌマ</t>
    </rPh>
    <rPh sb="2" eb="3">
      <t>シ</t>
    </rPh>
    <phoneticPr fontId="3"/>
  </si>
  <si>
    <t>０２５－７９　－</t>
    <phoneticPr fontId="3"/>
  </si>
  <si>
    <r>
      <t xml:space="preserve">このエクセルファイルの使用方法を簡単に説明します。
</t>
    </r>
    <r>
      <rPr>
        <b/>
        <sz val="12"/>
        <rFont val="ＭＳ Ｐゴシック"/>
        <family val="3"/>
        <charset val="128"/>
      </rPr>
      <t>①データの入力方法
　</t>
    </r>
    <r>
      <rPr>
        <b/>
        <sz val="12"/>
        <color indexed="10"/>
        <rFont val="ＭＳ Ｐゴシック"/>
        <family val="3"/>
        <charset val="128"/>
      </rPr>
      <t>まず、ＪＡ申告支援システムで打ち出した(Ｂ)表と(Ｃ)表のデータを入力して(Ａ)表で入力ミスがないか確認してから、収入又は経費の追加、家事分の費用の差し引き等をしてください。</t>
    </r>
    <r>
      <rPr>
        <sz val="12"/>
        <rFont val="ＭＳ Ｐゴシック"/>
        <family val="3"/>
        <charset val="128"/>
      </rPr>
      <t xml:space="preserve">
　水色の網掛けがしてあるセルが直接入力できる箇所です。（経費追加シートについては水色の網掛けはされていません。）リストが用意されている場合はセルの右側に[▼]が表示されるので、そこをクリックすると一覧が表示されるので選択して入力することができます。表示しきれない場合はスクロールバーが表示されるので、操作して該当のものを選択してください。リストがある場合でもキーボードから直接入力できますが、入力データの範囲を限定してある場合はエラーメッセージが表示されますのでその指示に従って入力してください。
　セルのコピー＆貼り付け（ペースト）をすると書式や計算式等が崩れる場合がありますので、注意してください。
</t>
    </r>
    <r>
      <rPr>
        <b/>
        <sz val="12"/>
        <rFont val="ＭＳ Ｐゴシック"/>
        <family val="3"/>
        <charset val="128"/>
      </rPr>
      <t>②各欄の説明（コメント表示）について</t>
    </r>
    <r>
      <rPr>
        <sz val="12"/>
        <rFont val="ＭＳ Ｐゴシック"/>
        <family val="3"/>
        <charset val="128"/>
      </rPr>
      <t xml:space="preserve">
　セルの右上隅に赤い三角表示がある箇所にマウスポインターをあわせると具体例や簡単な説明が表示されますので参考にしてください。
</t>
    </r>
    <r>
      <rPr>
        <b/>
        <sz val="12"/>
        <rFont val="ＭＳ Ｐゴシック"/>
        <family val="3"/>
        <charset val="128"/>
      </rPr>
      <t>③減価償却資産の計算について</t>
    </r>
    <r>
      <rPr>
        <sz val="12"/>
        <rFont val="ＭＳ Ｐゴシック"/>
        <family val="3"/>
        <charset val="128"/>
      </rPr>
      <t xml:space="preserve">
　定率法や、特別な償却の計算方法には対応していません。一括償却資産については、名称等の欄でリストの一番下から選択することで１／３の計算になります。
</t>
    </r>
    <r>
      <rPr>
        <b/>
        <sz val="12"/>
        <rFont val="ＭＳ Ｐゴシック"/>
        <family val="3"/>
        <charset val="128"/>
      </rPr>
      <t>④データの消去方法</t>
    </r>
    <r>
      <rPr>
        <sz val="12"/>
        <rFont val="ＭＳ Ｐゴシック"/>
        <family val="3"/>
        <charset val="128"/>
      </rPr>
      <t xml:space="preserve">
　入力データを消去する場合は、空白（スペース）で埋めるのではなく、[Del]（デリート）キー又は[BackSpace]（バックスペース）キーで消去してください。計算が正しく行われなくなる場合があります。
</t>
    </r>
    <r>
      <rPr>
        <b/>
        <sz val="12"/>
        <rFont val="ＭＳ Ｐゴシック"/>
        <family val="3"/>
        <charset val="128"/>
      </rPr>
      <t>⑤エクセルのバージョンについて</t>
    </r>
    <r>
      <rPr>
        <sz val="12"/>
        <rFont val="ＭＳ Ｐゴシック"/>
        <family val="3"/>
        <charset val="128"/>
      </rPr>
      <t xml:space="preserve">
　この計算シートはＭｉｃｒｏｓｏｆｔ Ｅｘｃｅｌ 2003で作成しました。（ＯＳはＷｉｎｄｏｗｓ ＸＰ Ｐｒｏｆｅｓｓｉｏｎａｌ ＳＰ３です。）これより前のバージョンのエクセルで使用した場合は、表示や計算が正しくされない場合があるかも知れませんが、現状の開発環境では他のバージョンでの検証ができませんので、申し訳ありませんがご理解とご容赦をお願いします。
　この計算シートを印刷して確定申告書等に添付した場合に提出用のＯＣＲ用紙に転記するよう税務署から指示された場合は、その指示に従ってください。また、この計算シートを使用したことによる損害、不利益等については責任を負いかねますので予めご了承ください。
　ＪＡ北魚沼　営農経済部　営農企画課
　ＴＥＬ０２５－７９３－１７７０</t>
    </r>
    <rPh sb="11" eb="13">
      <t>シヨウ</t>
    </rPh>
    <rPh sb="13" eb="15">
      <t>ホウホウ</t>
    </rPh>
    <rPh sb="16" eb="18">
      <t>カンタン</t>
    </rPh>
    <rPh sb="19" eb="21">
      <t>セツメイ</t>
    </rPh>
    <rPh sb="31" eb="33">
      <t>ニュウリョク</t>
    </rPh>
    <rPh sb="33" eb="35">
      <t>ホウホウ</t>
    </rPh>
    <rPh sb="42" eb="44">
      <t>シンコク</t>
    </rPh>
    <rPh sb="44" eb="46">
      <t>シエン</t>
    </rPh>
    <rPh sb="51" eb="52">
      <t>ウ</t>
    </rPh>
    <rPh sb="53" eb="54">
      <t>ダ</t>
    </rPh>
    <rPh sb="59" eb="60">
      <t>ヒョウ</t>
    </rPh>
    <rPh sb="64" eb="65">
      <t>ヒョウ</t>
    </rPh>
    <rPh sb="70" eb="72">
      <t>ニュウリョク</t>
    </rPh>
    <rPh sb="77" eb="78">
      <t>ヒョウ</t>
    </rPh>
    <rPh sb="79" eb="81">
      <t>ニュウリョク</t>
    </rPh>
    <rPh sb="87" eb="89">
      <t>カクニン</t>
    </rPh>
    <rPh sb="94" eb="96">
      <t>シュウニュウ</t>
    </rPh>
    <rPh sb="96" eb="97">
      <t>マタ</t>
    </rPh>
    <rPh sb="98" eb="100">
      <t>ケイヒ</t>
    </rPh>
    <rPh sb="101" eb="103">
      <t>ツイカ</t>
    </rPh>
    <rPh sb="104" eb="106">
      <t>カジ</t>
    </rPh>
    <rPh sb="106" eb="107">
      <t>ブン</t>
    </rPh>
    <rPh sb="108" eb="110">
      <t>ヒヨウ</t>
    </rPh>
    <rPh sb="111" eb="112">
      <t>サ</t>
    </rPh>
    <rPh sb="113" eb="114">
      <t>ヒ</t>
    </rPh>
    <rPh sb="115" eb="116">
      <t>トウ</t>
    </rPh>
    <rPh sb="126" eb="128">
      <t>ミズイロ</t>
    </rPh>
    <rPh sb="129" eb="131">
      <t>アミカ</t>
    </rPh>
    <rPh sb="140" eb="142">
      <t>チョクセツ</t>
    </rPh>
    <rPh sb="142" eb="144">
      <t>ニュウリョク</t>
    </rPh>
    <rPh sb="147" eb="149">
      <t>カショ</t>
    </rPh>
    <rPh sb="153" eb="155">
      <t>ケイヒ</t>
    </rPh>
    <rPh sb="155" eb="157">
      <t>ツイカ</t>
    </rPh>
    <rPh sb="165" eb="167">
      <t>ミズイロ</t>
    </rPh>
    <rPh sb="168" eb="170">
      <t>アミカ</t>
    </rPh>
    <rPh sb="185" eb="187">
      <t>ヨウイ</t>
    </rPh>
    <rPh sb="192" eb="194">
      <t>バアイ</t>
    </rPh>
    <rPh sb="198" eb="200">
      <t>ミギガワ</t>
    </rPh>
    <rPh sb="205" eb="207">
      <t>ヒョウジ</t>
    </rPh>
    <rPh sb="223" eb="225">
      <t>イチラン</t>
    </rPh>
    <rPh sb="226" eb="228">
      <t>ヒョウジ</t>
    </rPh>
    <rPh sb="233" eb="235">
      <t>センタク</t>
    </rPh>
    <rPh sb="237" eb="239">
      <t>ニュウリョク</t>
    </rPh>
    <rPh sb="249" eb="251">
      <t>ヒョウジ</t>
    </rPh>
    <rPh sb="256" eb="258">
      <t>バアイ</t>
    </rPh>
    <rPh sb="267" eb="269">
      <t>ヒョウジ</t>
    </rPh>
    <rPh sb="275" eb="277">
      <t>ソウサ</t>
    </rPh>
    <rPh sb="279" eb="281">
      <t>ガイトウ</t>
    </rPh>
    <rPh sb="285" eb="287">
      <t>センタク</t>
    </rPh>
    <rPh sb="300" eb="302">
      <t>バアイ</t>
    </rPh>
    <rPh sb="311" eb="313">
      <t>チョクセツ</t>
    </rPh>
    <rPh sb="313" eb="315">
      <t>ニュウリョク</t>
    </rPh>
    <rPh sb="321" eb="323">
      <t>ニュウリョク</t>
    </rPh>
    <rPh sb="327" eb="329">
      <t>ハンイ</t>
    </rPh>
    <rPh sb="330" eb="332">
      <t>ゲンテイ</t>
    </rPh>
    <rPh sb="336" eb="338">
      <t>バアイ</t>
    </rPh>
    <rPh sb="348" eb="350">
      <t>ヒョウジ</t>
    </rPh>
    <rPh sb="358" eb="360">
      <t>シジ</t>
    </rPh>
    <rPh sb="361" eb="362">
      <t>シタガ</t>
    </rPh>
    <rPh sb="364" eb="366">
      <t>ニュウリョク</t>
    </rPh>
    <rPh sb="382" eb="383">
      <t>ハ</t>
    </rPh>
    <rPh sb="384" eb="385">
      <t>ツ</t>
    </rPh>
    <rPh sb="396" eb="398">
      <t>ショシキ</t>
    </rPh>
    <rPh sb="399" eb="401">
      <t>ケイサン</t>
    </rPh>
    <rPh sb="401" eb="402">
      <t>シキ</t>
    </rPh>
    <rPh sb="402" eb="403">
      <t>トウ</t>
    </rPh>
    <rPh sb="404" eb="405">
      <t>クズ</t>
    </rPh>
    <rPh sb="407" eb="409">
      <t>バアイ</t>
    </rPh>
    <rPh sb="417" eb="419">
      <t>チュウイ</t>
    </rPh>
    <rPh sb="428" eb="430">
      <t>カクラン</t>
    </rPh>
    <rPh sb="431" eb="433">
      <t>セツメイ</t>
    </rPh>
    <rPh sb="438" eb="440">
      <t>ヒョウジ</t>
    </rPh>
    <rPh sb="450" eb="452">
      <t>ミギウエ</t>
    </rPh>
    <rPh sb="452" eb="453">
      <t>スミ</t>
    </rPh>
    <rPh sb="454" eb="455">
      <t>アカ</t>
    </rPh>
    <rPh sb="456" eb="458">
      <t>サンカク</t>
    </rPh>
    <rPh sb="458" eb="460">
      <t>ヒョウジ</t>
    </rPh>
    <rPh sb="463" eb="465">
      <t>カショ</t>
    </rPh>
    <rPh sb="480" eb="482">
      <t>グタイ</t>
    </rPh>
    <rPh sb="482" eb="483">
      <t>レイ</t>
    </rPh>
    <rPh sb="484" eb="486">
      <t>カンタン</t>
    </rPh>
    <rPh sb="487" eb="489">
      <t>セツメイ</t>
    </rPh>
    <rPh sb="490" eb="492">
      <t>ヒョウジ</t>
    </rPh>
    <rPh sb="498" eb="500">
      <t>サンコウ</t>
    </rPh>
    <rPh sb="510" eb="512">
      <t>ゲンカ</t>
    </rPh>
    <rPh sb="512" eb="514">
      <t>ショウキャク</t>
    </rPh>
    <rPh sb="514" eb="516">
      <t>シサン</t>
    </rPh>
    <rPh sb="517" eb="519">
      <t>ケイサン</t>
    </rPh>
    <rPh sb="525" eb="528">
      <t>テイリツホウ</t>
    </rPh>
    <rPh sb="530" eb="532">
      <t>トクベツ</t>
    </rPh>
    <rPh sb="533" eb="535">
      <t>ショウキャク</t>
    </rPh>
    <rPh sb="536" eb="538">
      <t>ケイサン</t>
    </rPh>
    <rPh sb="538" eb="540">
      <t>ホウホウ</t>
    </rPh>
    <rPh sb="542" eb="544">
      <t>タイオウ</t>
    </rPh>
    <rPh sb="551" eb="553">
      <t>イッカツ</t>
    </rPh>
    <rPh sb="553" eb="555">
      <t>ショウキャク</t>
    </rPh>
    <rPh sb="555" eb="557">
      <t>シサン</t>
    </rPh>
    <rPh sb="563" eb="566">
      <t>メイショウトウ</t>
    </rPh>
    <rPh sb="567" eb="568">
      <t>ラン</t>
    </rPh>
    <rPh sb="573" eb="576">
      <t>イチバンシタ</t>
    </rPh>
    <rPh sb="578" eb="580">
      <t>センタク</t>
    </rPh>
    <rPh sb="589" eb="591">
      <t>ケイサン</t>
    </rPh>
    <rPh sb="603" eb="605">
      <t>ショウキョ</t>
    </rPh>
    <rPh sb="605" eb="607">
      <t>ホウホウ</t>
    </rPh>
    <rPh sb="609" eb="611">
      <t>ニュウリョク</t>
    </rPh>
    <rPh sb="615" eb="617">
      <t>ショウキョ</t>
    </rPh>
    <rPh sb="619" eb="621">
      <t>バアイ</t>
    </rPh>
    <rPh sb="623" eb="625">
      <t>クウハク</t>
    </rPh>
    <rPh sb="632" eb="633">
      <t>ウ</t>
    </rPh>
    <rPh sb="654" eb="655">
      <t>マタ</t>
    </rPh>
    <rPh sb="679" eb="681">
      <t>ショウキョ</t>
    </rPh>
    <rPh sb="688" eb="690">
      <t>ケイサン</t>
    </rPh>
    <rPh sb="691" eb="692">
      <t>タダ</t>
    </rPh>
    <rPh sb="694" eb="695">
      <t>オコナ</t>
    </rPh>
    <rPh sb="701" eb="703">
      <t>バアイ</t>
    </rPh>
    <rPh sb="729" eb="731">
      <t>ケイサン</t>
    </rPh>
    <rPh sb="756" eb="758">
      <t>サクセイ</t>
    </rPh>
    <rPh sb="802" eb="803">
      <t>マエ</t>
    </rPh>
    <rPh sb="815" eb="817">
      <t>シヨウ</t>
    </rPh>
    <rPh sb="819" eb="821">
      <t>バアイ</t>
    </rPh>
    <rPh sb="823" eb="825">
      <t>ヒョウジ</t>
    </rPh>
    <rPh sb="826" eb="828">
      <t>ケイサン</t>
    </rPh>
    <rPh sb="829" eb="830">
      <t>タダ</t>
    </rPh>
    <rPh sb="836" eb="838">
      <t>バアイ</t>
    </rPh>
    <rPh sb="843" eb="844">
      <t>シ</t>
    </rPh>
    <rPh sb="850" eb="852">
      <t>ゲンジョウ</t>
    </rPh>
    <rPh sb="853" eb="855">
      <t>カイハツ</t>
    </rPh>
    <rPh sb="855" eb="857">
      <t>カンキョウ</t>
    </rPh>
    <rPh sb="859" eb="860">
      <t>タ</t>
    </rPh>
    <rPh sb="868" eb="870">
      <t>ケンショウ</t>
    </rPh>
    <rPh sb="879" eb="880">
      <t>モウ</t>
    </rPh>
    <rPh sb="881" eb="882">
      <t>ワケ</t>
    </rPh>
    <rPh sb="889" eb="891">
      <t>リカイ</t>
    </rPh>
    <rPh sb="893" eb="895">
      <t>ヨウシャ</t>
    </rPh>
    <rPh sb="897" eb="898">
      <t>ネガ</t>
    </rPh>
    <rPh sb="908" eb="910">
      <t>ケイサン</t>
    </rPh>
    <rPh sb="914" eb="916">
      <t>インサツ</t>
    </rPh>
    <rPh sb="918" eb="920">
      <t>カクテイ</t>
    </rPh>
    <rPh sb="925" eb="927">
      <t>テンプ</t>
    </rPh>
    <rPh sb="929" eb="931">
      <t>バアイ</t>
    </rPh>
    <rPh sb="932" eb="935">
      <t>テイシュツヨウ</t>
    </rPh>
    <rPh sb="939" eb="941">
      <t>ヨウシ</t>
    </rPh>
    <rPh sb="942" eb="944">
      <t>テンキ</t>
    </rPh>
    <rPh sb="948" eb="951">
      <t>ゼイムショ</t>
    </rPh>
    <rPh sb="953" eb="955">
      <t>シジ</t>
    </rPh>
    <rPh sb="958" eb="960">
      <t>バアイ</t>
    </rPh>
    <rPh sb="964" eb="966">
      <t>シジ</t>
    </rPh>
    <rPh sb="967" eb="968">
      <t>シタガ</t>
    </rPh>
    <rPh sb="980" eb="982">
      <t>ケイサン</t>
    </rPh>
    <rPh sb="986" eb="988">
      <t>シヨウ</t>
    </rPh>
    <rPh sb="995" eb="997">
      <t>ソンガイ</t>
    </rPh>
    <rPh sb="998" eb="1001">
      <t>フリエキ</t>
    </rPh>
    <rPh sb="1001" eb="1002">
      <t>トウ</t>
    </rPh>
    <rPh sb="1007" eb="1009">
      <t>セキニン</t>
    </rPh>
    <rPh sb="1010" eb="1011">
      <t>オ</t>
    </rPh>
    <rPh sb="1018" eb="1019">
      <t>アラカジ</t>
    </rPh>
    <rPh sb="1021" eb="1023">
      <t>リョウショウ</t>
    </rPh>
    <rPh sb="1033" eb="1036">
      <t>キタウオヌマ</t>
    </rPh>
    <rPh sb="1037" eb="1039">
      <t>エイノウ</t>
    </rPh>
    <rPh sb="1039" eb="1041">
      <t>ケイザイ</t>
    </rPh>
    <rPh sb="1041" eb="1042">
      <t>ブ</t>
    </rPh>
    <rPh sb="1043" eb="1045">
      <t>エイノウ</t>
    </rPh>
    <rPh sb="1045" eb="1047">
      <t>キカク</t>
    </rPh>
    <rPh sb="1047" eb="1048">
      <t>カ</t>
    </rPh>
    <phoneticPr fontId="3"/>
  </si>
  <si>
    <t>R2</t>
    <phoneticPr fontId="3"/>
  </si>
  <si>
    <t>R3</t>
  </si>
  <si>
    <t>R4</t>
  </si>
  <si>
    <t>R5</t>
  </si>
  <si>
    <t>R6</t>
  </si>
  <si>
    <t>R7</t>
  </si>
  <si>
    <t>R8</t>
  </si>
  <si>
    <t>R9</t>
  </si>
  <si>
    <t>R10</t>
  </si>
  <si>
    <t>R11</t>
  </si>
  <si>
    <t>R12</t>
  </si>
  <si>
    <t>R13</t>
  </si>
  <si>
    <t>R14</t>
  </si>
  <si>
    <t>R15</t>
  </si>
  <si>
    <t>R16</t>
  </si>
  <si>
    <t>R17</t>
  </si>
  <si>
    <t>R18</t>
  </si>
  <si>
    <t>R19</t>
  </si>
  <si>
    <t>R20</t>
  </si>
  <si>
    <t>令和２年</t>
    <rPh sb="0" eb="2">
      <t>レイワ</t>
    </rPh>
    <rPh sb="3" eb="4">
      <t>ネン</t>
    </rPh>
    <phoneticPr fontId="3"/>
  </si>
  <si>
    <t>令和３年</t>
    <rPh sb="0" eb="2">
      <t>レイワ</t>
    </rPh>
    <rPh sb="3" eb="4">
      <t>ネン</t>
    </rPh>
    <phoneticPr fontId="3"/>
  </si>
  <si>
    <t>令和４年</t>
    <rPh sb="0" eb="2">
      <t>レイワ</t>
    </rPh>
    <rPh sb="3" eb="4">
      <t>ネン</t>
    </rPh>
    <phoneticPr fontId="3"/>
  </si>
  <si>
    <t>令和５年</t>
    <rPh sb="0" eb="2">
      <t>レイワ</t>
    </rPh>
    <rPh sb="3" eb="4">
      <t>ネン</t>
    </rPh>
    <phoneticPr fontId="3"/>
  </si>
  <si>
    <t>令和６年</t>
    <rPh sb="0" eb="2">
      <t>レイワ</t>
    </rPh>
    <rPh sb="3" eb="4">
      <t>ネン</t>
    </rPh>
    <phoneticPr fontId="3"/>
  </si>
  <si>
    <t>令和７年</t>
    <rPh sb="0" eb="2">
      <t>レイワ</t>
    </rPh>
    <rPh sb="3" eb="4">
      <t>ネン</t>
    </rPh>
    <phoneticPr fontId="3"/>
  </si>
  <si>
    <t>令和８年</t>
    <rPh sb="0" eb="2">
      <t>レイワ</t>
    </rPh>
    <rPh sb="3" eb="4">
      <t>ネン</t>
    </rPh>
    <phoneticPr fontId="3"/>
  </si>
  <si>
    <t>令和９年</t>
    <rPh sb="0" eb="2">
      <t>レイワ</t>
    </rPh>
    <rPh sb="3" eb="4">
      <t>ネン</t>
    </rPh>
    <phoneticPr fontId="3"/>
  </si>
  <si>
    <t>令和１０年</t>
    <rPh sb="0" eb="2">
      <t>レイワ</t>
    </rPh>
    <rPh sb="4" eb="5">
      <t>ネン</t>
    </rPh>
    <phoneticPr fontId="3"/>
  </si>
  <si>
    <t>令和１１年</t>
    <rPh sb="0" eb="2">
      <t>レイワ</t>
    </rPh>
    <rPh sb="4" eb="5">
      <t>ネン</t>
    </rPh>
    <phoneticPr fontId="3"/>
  </si>
  <si>
    <t>令和１２年</t>
    <rPh sb="0" eb="2">
      <t>レイワ</t>
    </rPh>
    <rPh sb="4" eb="5">
      <t>ネン</t>
    </rPh>
    <phoneticPr fontId="3"/>
  </si>
  <si>
    <t>令和１３年</t>
    <rPh sb="0" eb="2">
      <t>レイワ</t>
    </rPh>
    <rPh sb="4" eb="5">
      <t>ネン</t>
    </rPh>
    <phoneticPr fontId="3"/>
  </si>
  <si>
    <t>令和１４年</t>
    <rPh sb="0" eb="2">
      <t>レイワ</t>
    </rPh>
    <rPh sb="4" eb="5">
      <t>ネン</t>
    </rPh>
    <phoneticPr fontId="3"/>
  </si>
  <si>
    <t>令和１５年</t>
    <rPh sb="0" eb="2">
      <t>レイワ</t>
    </rPh>
    <rPh sb="4" eb="5">
      <t>ネン</t>
    </rPh>
    <phoneticPr fontId="3"/>
  </si>
  <si>
    <t>令和１６年</t>
    <rPh sb="0" eb="2">
      <t>レイワ</t>
    </rPh>
    <rPh sb="4" eb="5">
      <t>ネン</t>
    </rPh>
    <phoneticPr fontId="3"/>
  </si>
  <si>
    <t>令和１７年</t>
    <rPh sb="0" eb="2">
      <t>レイワ</t>
    </rPh>
    <rPh sb="4" eb="5">
      <t>ネン</t>
    </rPh>
    <phoneticPr fontId="3"/>
  </si>
  <si>
    <t>令和１８年</t>
    <rPh sb="0" eb="2">
      <t>レイワ</t>
    </rPh>
    <rPh sb="4" eb="5">
      <t>ネン</t>
    </rPh>
    <phoneticPr fontId="3"/>
  </si>
  <si>
    <t>令和１９年</t>
    <rPh sb="0" eb="2">
      <t>レイワ</t>
    </rPh>
    <rPh sb="4" eb="5">
      <t>ネン</t>
    </rPh>
    <phoneticPr fontId="3"/>
  </si>
  <si>
    <t>令和２０年</t>
    <rPh sb="0" eb="2">
      <t>レイワ</t>
    </rPh>
    <rPh sb="4" eb="5">
      <t>ネン</t>
    </rPh>
    <phoneticPr fontId="3"/>
  </si>
  <si>
    <t>令和２１年</t>
    <rPh sb="0" eb="2">
      <t>レイワ</t>
    </rPh>
    <rPh sb="4" eb="5">
      <t>ネン</t>
    </rPh>
    <phoneticPr fontId="3"/>
  </si>
  <si>
    <t>令和２２年</t>
    <rPh sb="0" eb="2">
      <t>レイワ</t>
    </rPh>
    <rPh sb="4" eb="5">
      <t>ネン</t>
    </rPh>
    <phoneticPr fontId="3"/>
  </si>
  <si>
    <t>令和２３年</t>
    <rPh sb="0" eb="2">
      <t>レイワ</t>
    </rPh>
    <rPh sb="4" eb="5">
      <t>ネン</t>
    </rPh>
    <phoneticPr fontId="3"/>
  </si>
  <si>
    <t>R1</t>
    <phoneticPr fontId="3"/>
  </si>
  <si>
    <t>令和</t>
    <rPh sb="0" eb="2">
      <t>レイワ</t>
    </rPh>
    <phoneticPr fontId="3"/>
  </si>
  <si>
    <t>基準日  　令和　　年１２月３１日</t>
    <rPh sb="0" eb="3">
      <t>キジュンビ</t>
    </rPh>
    <rPh sb="6" eb="8">
      <t>レイワ</t>
    </rPh>
    <rPh sb="10" eb="11">
      <t>ネン</t>
    </rPh>
    <rPh sb="13" eb="14">
      <t>ツキ</t>
    </rPh>
    <rPh sb="16" eb="17">
      <t>ヒ</t>
    </rPh>
    <phoneticPr fontId="3"/>
  </si>
  <si>
    <t>作成日　  令和　　年　　月　　日</t>
    <rPh sb="0" eb="2">
      <t>サクセイ</t>
    </rPh>
    <rPh sb="2" eb="3">
      <t>キジュンビ</t>
    </rPh>
    <rPh sb="6" eb="8">
      <t>レイワ</t>
    </rPh>
    <rPh sb="10" eb="11">
      <t>ネン</t>
    </rPh>
    <rPh sb="13" eb="14">
      <t>ツキ</t>
    </rPh>
    <rPh sb="16" eb="17">
      <t>カ</t>
    </rPh>
    <phoneticPr fontId="3"/>
  </si>
  <si>
    <t>令和　　年　　月　　日</t>
    <rPh sb="0" eb="2">
      <t>レイワ</t>
    </rPh>
    <rPh sb="4" eb="5">
      <t>ネン</t>
    </rPh>
    <rPh sb="7" eb="8">
      <t>ガツ</t>
    </rPh>
    <rPh sb="10" eb="11">
      <t>ニチ</t>
    </rPh>
    <phoneticPr fontId="3"/>
  </si>
  <si>
    <t>(最終修正日：令和２年１月３１日)</t>
    <rPh sb="7" eb="9">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</si>
</sst>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_);[Red]\(#,##0\)"/>
    <numFmt numFmtId="178" formatCode="#,##0_ ;[Red]\-#,##0\ "/>
    <numFmt numFmtId="179" formatCode="#,##0.000;[Red]\-#,##0.000"/>
    <numFmt numFmtId="180" formatCode="[$-411]ge\.m\.d;@"/>
    <numFmt numFmtId="181" formatCode="m/d;@"/>
    <numFmt numFmtId="182" formatCode="\ "/>
    <numFmt numFmtId="183" formatCode="0.0%"/>
    <numFmt numFmtId="184" formatCode="#,##0&quot;Kg&quot;;[Red]\-#,##0&quot;Kg&quot;"/>
    <numFmt numFmtId="185" formatCode="#,##0&quot;円&quot;;[Red]\-#,##0&quot;円&quot;"/>
    <numFmt numFmtId="186" formatCode="0.000_ "/>
  </numFmts>
  <fonts count="66" x14ac:knownFonts="1">
    <font>
      <sz val="11"/>
      <name val="ＭＳ Ｐゴシック"/>
      <family val="3"/>
      <charset val="128"/>
    </font>
    <font>
      <sz val="11"/>
      <name val="ＭＳ Ｐゴシック"/>
      <family val="3"/>
      <charset val="128"/>
    </font>
    <font>
      <u/>
      <sz val="8.25"/>
      <color indexed="12"/>
      <name val="ＭＳ Ｐゴシック"/>
      <family val="3"/>
      <charset val="128"/>
    </font>
    <font>
      <sz val="6"/>
      <name val="ＭＳ Ｐゴシック"/>
      <family val="3"/>
      <charset val="128"/>
    </font>
    <font>
      <sz val="8"/>
      <name val="ＭＳ Ｐゴシック"/>
      <family val="3"/>
      <charset val="128"/>
    </font>
    <font>
      <b/>
      <sz val="12"/>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12"/>
      <name val="ＭＳ 明朝"/>
      <family val="1"/>
      <charset val="128"/>
    </font>
    <font>
      <sz val="11"/>
      <name val="ＭＳ ゴシック"/>
      <family val="3"/>
      <charset val="128"/>
    </font>
    <font>
      <sz val="9"/>
      <name val="ＭＳ 明朝"/>
      <family val="1"/>
      <charset val="128"/>
    </font>
    <font>
      <sz val="8"/>
      <name val="ＭＳ 明朝"/>
      <family val="1"/>
      <charset val="128"/>
    </font>
    <font>
      <b/>
      <sz val="14"/>
      <name val="ＭＳ 明朝"/>
      <family val="1"/>
      <charset val="128"/>
    </font>
    <font>
      <sz val="6"/>
      <name val="ＭＳ 明朝"/>
      <family val="1"/>
      <charset val="128"/>
    </font>
    <font>
      <sz val="14"/>
      <name val="ＭＳ 明朝"/>
      <family val="1"/>
      <charset val="128"/>
    </font>
    <font>
      <b/>
      <sz val="11"/>
      <name val="ＭＳ Ｐゴシック"/>
      <family val="3"/>
      <charset val="128"/>
    </font>
    <font>
      <sz val="10"/>
      <name val="ＭＳ Ｐゴシック"/>
      <family val="3"/>
      <charset val="128"/>
    </font>
    <font>
      <sz val="9"/>
      <name val="ＭＳ Ｐゴシック"/>
      <family val="3"/>
      <charset val="128"/>
    </font>
    <font>
      <b/>
      <sz val="12"/>
      <name val="ＭＳ 明朝"/>
      <family val="1"/>
      <charset val="128"/>
    </font>
    <font>
      <sz val="12"/>
      <name val="ＭＳ Ｐゴシック"/>
      <family val="3"/>
      <charset val="128"/>
    </font>
    <font>
      <b/>
      <sz val="10"/>
      <name val="ＭＳ Ｐゴシック"/>
      <family val="3"/>
      <charset val="128"/>
    </font>
    <font>
      <b/>
      <sz val="9"/>
      <name val="ＭＳ Ｐゴシック"/>
      <family val="3"/>
      <charset val="128"/>
    </font>
    <font>
      <sz val="5"/>
      <name val="ＭＳ 明朝"/>
      <family val="1"/>
      <charset val="128"/>
    </font>
    <font>
      <sz val="4"/>
      <name val="ＭＳ 明朝"/>
      <family val="1"/>
      <charset val="128"/>
    </font>
    <font>
      <vertAlign val="superscript"/>
      <sz val="9"/>
      <name val="ＭＳ 明朝"/>
      <family val="1"/>
      <charset val="128"/>
    </font>
    <font>
      <vertAlign val="superscript"/>
      <sz val="8"/>
      <name val="ＭＳ 明朝"/>
      <family val="1"/>
      <charset val="128"/>
    </font>
    <font>
      <vertAlign val="superscript"/>
      <sz val="10"/>
      <name val="ＭＳ 明朝"/>
      <family val="1"/>
      <charset val="128"/>
    </font>
    <font>
      <b/>
      <sz val="9"/>
      <color indexed="81"/>
      <name val="ＭＳ Ｐゴシック"/>
      <family val="3"/>
      <charset val="128"/>
    </font>
    <font>
      <sz val="9"/>
      <name val="ＭＳ ゴシック"/>
      <family val="3"/>
      <charset val="128"/>
    </font>
    <font>
      <b/>
      <sz val="16"/>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1"/>
      <name val="ＭＳ Ｐゴシック"/>
      <family val="3"/>
      <charset val="128"/>
    </font>
    <font>
      <sz val="11"/>
      <color indexed="10"/>
      <name val="ＭＳ Ｐゴシック"/>
      <family val="3"/>
      <charset val="128"/>
    </font>
    <font>
      <sz val="10"/>
      <color indexed="81"/>
      <name val="ＭＳ Ｐゴシック"/>
      <family val="3"/>
      <charset val="128"/>
    </font>
    <font>
      <sz val="10"/>
      <color indexed="10"/>
      <name val="ＭＳ Ｐゴシック"/>
      <family val="3"/>
      <charset val="128"/>
    </font>
    <font>
      <b/>
      <sz val="11"/>
      <color indexed="81"/>
      <name val="ＭＳ Ｐゴシック"/>
      <family val="3"/>
      <charset val="128"/>
    </font>
    <font>
      <sz val="9"/>
      <color indexed="10"/>
      <name val="ＭＳ Ｐゴシック"/>
      <family val="3"/>
      <charset val="128"/>
    </font>
    <font>
      <u/>
      <sz val="11"/>
      <name val="ＭＳ Ｐゴシック"/>
      <family val="3"/>
      <charset val="128"/>
    </font>
    <font>
      <b/>
      <sz val="11"/>
      <color indexed="10"/>
      <name val="ＭＳ Ｐゴシック"/>
      <family val="3"/>
      <charset val="128"/>
    </font>
    <font>
      <vertAlign val="superscript"/>
      <sz val="1"/>
      <name val="ＭＳ 明朝"/>
      <family val="1"/>
      <charset val="128"/>
    </font>
    <font>
      <sz val="16"/>
      <name val="ＭＳ Ｐゴシック"/>
      <family val="3"/>
      <charset val="128"/>
    </font>
    <font>
      <sz val="22"/>
      <name val="ＭＳ Ｐゴシック"/>
      <family val="3"/>
      <charset val="128"/>
    </font>
    <font>
      <sz val="14"/>
      <name val="ＭＳ Ｐゴシック"/>
      <family val="3"/>
      <charset val="128"/>
    </font>
    <font>
      <sz val="24"/>
      <name val="ＭＳ Ｐゴシック"/>
      <family val="3"/>
      <charset val="128"/>
    </font>
    <font>
      <sz val="18"/>
      <name val="ＭＳ Ｐゴシック"/>
      <family val="3"/>
      <charset val="128"/>
    </font>
    <font>
      <sz val="20"/>
      <name val="ＭＳ Ｐゴシック"/>
      <family val="3"/>
      <charset val="128"/>
    </font>
    <font>
      <sz val="26"/>
      <name val="ＭＳ Ｐゴシック"/>
      <family val="3"/>
      <charset val="128"/>
    </font>
    <font>
      <b/>
      <sz val="18"/>
      <name val="ＭＳ Ｐゴシック"/>
      <family val="3"/>
      <charset val="128"/>
    </font>
    <font>
      <b/>
      <sz val="20"/>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b/>
      <sz val="22"/>
      <name val="ＭＳ Ｐゴシック"/>
      <family val="3"/>
      <charset val="128"/>
    </font>
    <font>
      <b/>
      <sz val="22"/>
      <color indexed="81"/>
      <name val="ＭＳ Ｐゴシック"/>
      <family val="3"/>
      <charset val="128"/>
    </font>
    <font>
      <sz val="22"/>
      <color indexed="81"/>
      <name val="ＭＳ Ｐゴシック"/>
      <family val="3"/>
      <charset val="128"/>
    </font>
    <font>
      <b/>
      <sz val="12"/>
      <color indexed="10"/>
      <name val="ＭＳ Ｐゴシック"/>
      <family val="3"/>
      <charset val="128"/>
    </font>
    <font>
      <u/>
      <sz val="10.5"/>
      <color indexed="12"/>
      <name val="ＭＳ Ｐゴシック"/>
      <family val="3"/>
      <charset val="128"/>
    </font>
    <font>
      <b/>
      <sz val="20"/>
      <color indexed="10"/>
      <name val="ＭＳ Ｐゴシック"/>
      <family val="3"/>
      <charset val="128"/>
    </font>
    <font>
      <b/>
      <sz val="20"/>
      <color indexed="15"/>
      <name val="ＭＳ Ｐゴシック"/>
      <family val="3"/>
      <charset val="128"/>
    </font>
    <font>
      <u/>
      <sz val="11"/>
      <color indexed="12"/>
      <name val="ＭＳ Ｐゴシック"/>
      <family val="3"/>
      <charset val="128"/>
    </font>
    <font>
      <b/>
      <sz val="9"/>
      <color indexed="10"/>
      <name val="ＭＳ Ｐゴシック"/>
      <family val="3"/>
      <charset val="128"/>
    </font>
    <font>
      <sz val="9"/>
      <color indexed="8"/>
      <name val="ＭＳ Ｐゴシック"/>
      <family val="3"/>
      <charset val="128"/>
    </font>
  </fonts>
  <fills count="10">
    <fill>
      <patternFill patternType="none"/>
    </fill>
    <fill>
      <patternFill patternType="gray125"/>
    </fill>
    <fill>
      <patternFill patternType="solid">
        <fgColor indexed="9"/>
        <bgColor indexed="64"/>
      </patternFill>
    </fill>
    <fill>
      <patternFill patternType="mediumGray">
        <fgColor indexed="26"/>
      </patternFill>
    </fill>
    <fill>
      <patternFill patternType="solid">
        <fgColor indexed="65"/>
        <bgColor indexed="64"/>
      </patternFill>
    </fill>
    <fill>
      <patternFill patternType="gray0625">
        <fgColor indexed="23"/>
      </patternFill>
    </fill>
    <fill>
      <patternFill patternType="solid">
        <fgColor indexed="43"/>
        <bgColor indexed="64"/>
      </patternFill>
    </fill>
    <fill>
      <patternFill patternType="gray0625">
        <fgColor indexed="22"/>
      </patternFill>
    </fill>
    <fill>
      <patternFill patternType="solid">
        <fgColor indexed="26"/>
        <bgColor indexed="64"/>
      </patternFill>
    </fill>
    <fill>
      <patternFill patternType="solid">
        <fgColor indexed="55"/>
        <bgColor indexed="64"/>
      </patternFill>
    </fill>
  </fills>
  <borders count="151">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ck">
        <color indexed="64"/>
      </top>
      <bottom/>
      <diagonal/>
    </border>
    <border>
      <left/>
      <right style="medium">
        <color indexed="64"/>
      </right>
      <top style="thick">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thick">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ck">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ck">
        <color indexed="64"/>
      </right>
      <top style="medium">
        <color indexed="64"/>
      </top>
      <bottom/>
      <diagonal/>
    </border>
    <border>
      <left style="thin">
        <color indexed="64"/>
      </left>
      <right/>
      <top style="thick">
        <color indexed="64"/>
      </top>
      <bottom/>
      <diagonal/>
    </border>
    <border>
      <left/>
      <right style="thick">
        <color indexed="64"/>
      </right>
      <top/>
      <bottom/>
      <diagonal/>
    </border>
    <border>
      <left/>
      <right style="thick">
        <color indexed="64"/>
      </right>
      <top/>
      <bottom style="medium">
        <color indexed="64"/>
      </bottom>
      <diagonal/>
    </border>
    <border>
      <left style="thin">
        <color indexed="64"/>
      </left>
      <right/>
      <top/>
      <bottom style="thick">
        <color indexed="64"/>
      </bottom>
      <diagonal/>
    </border>
    <border>
      <left style="medium">
        <color indexed="64"/>
      </left>
      <right style="thick">
        <color indexed="64"/>
      </right>
      <top style="thin">
        <color indexed="64"/>
      </top>
      <bottom/>
      <diagonal/>
    </border>
    <border>
      <left style="medium">
        <color indexed="64"/>
      </left>
      <right style="thick">
        <color indexed="64"/>
      </right>
      <top/>
      <bottom style="medium">
        <color indexed="64"/>
      </bottom>
      <diagonal/>
    </border>
    <border>
      <left/>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ck">
        <color indexed="64"/>
      </left>
      <right style="thick">
        <color indexed="64"/>
      </right>
      <top style="thin">
        <color indexed="64"/>
      </top>
      <bottom style="thick">
        <color indexed="64"/>
      </bottom>
      <diagonal/>
    </border>
    <border>
      <left/>
      <right style="thin">
        <color indexed="64"/>
      </right>
      <top style="thick">
        <color indexed="64"/>
      </top>
      <bottom/>
      <diagonal/>
    </border>
    <border>
      <left style="thick">
        <color indexed="64"/>
      </left>
      <right/>
      <top/>
      <bottom/>
      <diagonal/>
    </border>
    <border>
      <left/>
      <right style="thin">
        <color indexed="64"/>
      </right>
      <top/>
      <bottom style="thick">
        <color indexed="64"/>
      </bottom>
      <diagonal/>
    </border>
    <border>
      <left style="thin">
        <color indexed="64"/>
      </left>
      <right/>
      <top style="dotted">
        <color indexed="64"/>
      </top>
      <bottom style="dotted">
        <color indexed="64"/>
      </bottom>
      <diagonal/>
    </border>
    <border>
      <left style="thick">
        <color indexed="64"/>
      </left>
      <right style="thick">
        <color indexed="64"/>
      </right>
      <top style="thick">
        <color indexed="64"/>
      </top>
      <bottom style="thick">
        <color indexed="64"/>
      </bottom>
      <diagonal/>
    </border>
    <border>
      <left/>
      <right style="medium">
        <color indexed="64"/>
      </right>
      <top/>
      <bottom style="thick">
        <color indexed="64"/>
      </bottom>
      <diagonal/>
    </border>
    <border>
      <left style="thick">
        <color indexed="64"/>
      </left>
      <right style="thick">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style="dotted">
        <color indexed="64"/>
      </top>
      <bottom style="dotted">
        <color indexed="64"/>
      </bottom>
      <diagonal/>
    </border>
    <border>
      <left style="thick">
        <color indexed="64"/>
      </left>
      <right style="thick">
        <color indexed="64"/>
      </right>
      <top/>
      <bottom style="thick">
        <color indexed="64"/>
      </bottom>
      <diagonal/>
    </border>
    <border>
      <left style="medium">
        <color indexed="64"/>
      </left>
      <right style="medium">
        <color indexed="64"/>
      </right>
      <top style="double">
        <color indexed="64"/>
      </top>
      <bottom style="thin">
        <color indexed="64"/>
      </bottom>
      <diagonal/>
    </border>
    <border>
      <left style="thick">
        <color indexed="64"/>
      </left>
      <right style="thick">
        <color indexed="64"/>
      </right>
      <top/>
      <bottom/>
      <diagonal/>
    </border>
    <border>
      <left style="dashed">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xf numFmtId="0" fontId="1" fillId="0" borderId="0" applyFill="0" applyBorder="0"/>
  </cellStyleXfs>
  <cellXfs count="1497">
    <xf numFmtId="0" fontId="0" fillId="0" borderId="0" xfId="0">
      <alignment vertical="center"/>
    </xf>
    <xf numFmtId="38" fontId="13" fillId="2" borderId="0" xfId="3" applyFont="1" applyFill="1" applyBorder="1" applyAlignment="1" applyProtection="1">
      <alignment vertical="center"/>
      <protection hidden="1"/>
    </xf>
    <xf numFmtId="38" fontId="13" fillId="2" borderId="0" xfId="3" applyFont="1" applyFill="1" applyBorder="1" applyAlignment="1" applyProtection="1">
      <alignment horizontal="right" vertical="center"/>
      <protection hidden="1"/>
    </xf>
    <xf numFmtId="0" fontId="0" fillId="2" borderId="0" xfId="0" applyFill="1" applyProtection="1">
      <alignment vertical="center"/>
      <protection hidden="1"/>
    </xf>
    <xf numFmtId="0" fontId="6" fillId="2" borderId="0" xfId="0" applyFont="1" applyFill="1" applyAlignment="1" applyProtection="1">
      <alignment horizontal="left"/>
      <protection hidden="1"/>
    </xf>
    <xf numFmtId="0" fontId="6" fillId="2" borderId="0" xfId="0" applyFont="1" applyFill="1" applyBorder="1" applyAlignment="1" applyProtection="1">
      <alignment horizontal="left"/>
      <protection hidden="1"/>
    </xf>
    <xf numFmtId="0" fontId="7" fillId="2" borderId="0" xfId="0" applyFont="1" applyFill="1" applyBorder="1" applyAlignment="1" applyProtection="1">
      <alignment vertical="center"/>
      <protection hidden="1"/>
    </xf>
    <xf numFmtId="0" fontId="0" fillId="0" borderId="0" xfId="0" applyProtection="1">
      <alignment vertical="center"/>
      <protection hidden="1"/>
    </xf>
    <xf numFmtId="0" fontId="0" fillId="0" borderId="0" xfId="0" applyBorder="1" applyAlignment="1" applyProtection="1">
      <alignment vertical="center"/>
      <protection hidden="1"/>
    </xf>
    <xf numFmtId="0" fontId="0" fillId="0" borderId="0" xfId="0" applyAlignment="1" applyProtection="1">
      <alignment vertical="center"/>
      <protection hidden="1"/>
    </xf>
    <xf numFmtId="0" fontId="12" fillId="2" borderId="0" xfId="0" applyFont="1" applyFill="1" applyBorder="1" applyAlignment="1" applyProtection="1">
      <alignment horizontal="center" vertical="center" textRotation="255"/>
      <protection hidden="1"/>
    </xf>
    <xf numFmtId="0" fontId="12" fillId="2" borderId="0" xfId="0" applyFont="1" applyFill="1" applyBorder="1" applyAlignment="1" applyProtection="1">
      <alignment horizontal="center" vertical="center"/>
      <protection hidden="1"/>
    </xf>
    <xf numFmtId="38" fontId="19" fillId="2" borderId="0" xfId="3" applyFont="1" applyFill="1" applyBorder="1" applyAlignment="1" applyProtection="1">
      <alignment horizontal="right" vertical="center"/>
      <protection hidden="1"/>
    </xf>
    <xf numFmtId="0" fontId="12" fillId="2" borderId="0" xfId="0" applyFont="1" applyFill="1" applyBorder="1" applyAlignment="1" applyProtection="1">
      <alignment horizontal="center" vertical="center" wrapText="1"/>
      <protection hidden="1"/>
    </xf>
    <xf numFmtId="38" fontId="19" fillId="2" borderId="0" xfId="3" applyFont="1" applyFill="1" applyBorder="1" applyAlignment="1" applyProtection="1">
      <alignment vertical="center"/>
      <protection hidden="1"/>
    </xf>
    <xf numFmtId="176" fontId="6" fillId="2" borderId="1" xfId="0" applyNumberFormat="1" applyFont="1" applyFill="1" applyBorder="1" applyAlignment="1" applyProtection="1">
      <alignment horizontal="right" vertical="center" wrapText="1"/>
      <protection hidden="1"/>
    </xf>
    <xf numFmtId="176" fontId="6" fillId="2" borderId="2" xfId="0" applyNumberFormat="1" applyFont="1" applyFill="1" applyBorder="1" applyAlignment="1" applyProtection="1">
      <alignment horizontal="right" vertical="center" wrapText="1"/>
      <protection hidden="1"/>
    </xf>
    <xf numFmtId="0" fontId="0" fillId="2" borderId="0" xfId="0" applyFill="1" applyBorder="1" applyProtection="1">
      <alignment vertical="center"/>
      <protection hidden="1"/>
    </xf>
    <xf numFmtId="0" fontId="5" fillId="2" borderId="0" xfId="0" applyFont="1" applyFill="1" applyBorder="1" applyAlignment="1" applyProtection="1">
      <alignment horizontal="center"/>
      <protection hidden="1"/>
    </xf>
    <xf numFmtId="0" fontId="5" fillId="2" borderId="0" xfId="0" applyFont="1" applyFill="1" applyBorder="1" applyAlignment="1" applyProtection="1">
      <alignment horizontal="center" vertical="center"/>
      <protection hidden="1"/>
    </xf>
    <xf numFmtId="0" fontId="6" fillId="2" borderId="0" xfId="0" applyFont="1" applyFill="1" applyProtection="1">
      <alignment vertical="center"/>
      <protection hidden="1"/>
    </xf>
    <xf numFmtId="0" fontId="4" fillId="2" borderId="3"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0" fontId="6" fillId="2" borderId="0" xfId="0" applyFont="1" applyFill="1" applyBorder="1" applyProtection="1">
      <alignment vertical="center"/>
      <protection hidden="1"/>
    </xf>
    <xf numFmtId="0" fontId="14" fillId="2" borderId="0" xfId="0" applyFont="1" applyFill="1" applyBorder="1" applyAlignment="1" applyProtection="1">
      <alignment vertical="center" wrapText="1"/>
      <protection hidden="1"/>
    </xf>
    <xf numFmtId="0" fontId="15" fillId="2" borderId="0" xfId="0" applyFont="1" applyFill="1" applyBorder="1" applyAlignment="1" applyProtection="1">
      <alignment horizontal="center" vertical="center" shrinkToFit="1"/>
      <protection hidden="1"/>
    </xf>
    <xf numFmtId="0" fontId="11" fillId="2" borderId="0" xfId="0" applyFont="1" applyFill="1" applyBorder="1" applyAlignment="1" applyProtection="1">
      <alignment vertical="center" wrapText="1"/>
      <protection hidden="1"/>
    </xf>
    <xf numFmtId="0" fontId="10" fillId="2" borderId="0" xfId="0" applyFont="1" applyFill="1" applyBorder="1" applyAlignment="1" applyProtection="1">
      <alignment vertical="center"/>
      <protection hidden="1"/>
    </xf>
    <xf numFmtId="0" fontId="11" fillId="2" borderId="0" xfId="0" applyFont="1" applyFill="1" applyBorder="1" applyAlignment="1" applyProtection="1">
      <alignment vertical="center" textRotation="255" shrinkToFit="1"/>
      <protection hidden="1"/>
    </xf>
    <xf numFmtId="0" fontId="8" fillId="2" borderId="0" xfId="0" applyFont="1" applyFill="1" applyAlignment="1" applyProtection="1">
      <alignment horizontal="left"/>
      <protection hidden="1"/>
    </xf>
    <xf numFmtId="0" fontId="6" fillId="2" borderId="0" xfId="0" applyFont="1" applyFill="1" applyBorder="1" applyAlignment="1" applyProtection="1">
      <alignment horizontal="center" vertical="center"/>
      <protection hidden="1"/>
    </xf>
    <xf numFmtId="0" fontId="6" fillId="2" borderId="0" xfId="0" applyFont="1" applyFill="1" applyBorder="1" applyAlignment="1" applyProtection="1">
      <alignment horizontal="center"/>
      <protection hidden="1"/>
    </xf>
    <xf numFmtId="0" fontId="8" fillId="2" borderId="0" xfId="0" applyFont="1" applyFill="1" applyBorder="1" applyAlignment="1" applyProtection="1">
      <alignment horizontal="center" vertical="center"/>
      <protection hidden="1"/>
    </xf>
    <xf numFmtId="0" fontId="0" fillId="2" borderId="0" xfId="0" applyFill="1" applyAlignment="1" applyProtection="1">
      <alignment vertical="center"/>
      <protection hidden="1"/>
    </xf>
    <xf numFmtId="177" fontId="25" fillId="2" borderId="1" xfId="0" applyNumberFormat="1" applyFont="1" applyFill="1" applyBorder="1" applyAlignment="1" applyProtection="1">
      <alignment horizontal="right" vertical="center"/>
      <protection hidden="1"/>
    </xf>
    <xf numFmtId="176" fontId="25" fillId="2" borderId="2" xfId="0" applyNumberFormat="1" applyFont="1" applyFill="1" applyBorder="1" applyAlignment="1" applyProtection="1">
      <alignment vertical="center" wrapText="1"/>
      <protection hidden="1"/>
    </xf>
    <xf numFmtId="177" fontId="11" fillId="2" borderId="4" xfId="0" applyNumberFormat="1" applyFont="1" applyFill="1" applyBorder="1" applyAlignment="1" applyProtection="1">
      <alignment vertical="center"/>
      <protection hidden="1"/>
    </xf>
    <xf numFmtId="176" fontId="6" fillId="2" borderId="0" xfId="0" applyNumberFormat="1" applyFont="1" applyFill="1" applyBorder="1" applyAlignment="1" applyProtection="1">
      <alignment horizontal="right" vertical="center" wrapText="1"/>
      <protection hidden="1"/>
    </xf>
    <xf numFmtId="176" fontId="6" fillId="2" borderId="3" xfId="0" applyNumberFormat="1" applyFont="1" applyFill="1" applyBorder="1" applyAlignment="1" applyProtection="1">
      <alignment horizontal="right" vertical="center" wrapText="1"/>
      <protection hidden="1"/>
    </xf>
    <xf numFmtId="0" fontId="3" fillId="0" borderId="5" xfId="0" applyFont="1" applyBorder="1" applyAlignment="1" applyProtection="1">
      <alignment horizontal="right" vertical="top" shrinkToFit="1"/>
      <protection hidden="1"/>
    </xf>
    <xf numFmtId="0" fontId="14" fillId="2" borderId="1" xfId="0" applyFont="1" applyFill="1" applyBorder="1" applyAlignment="1" applyProtection="1">
      <alignment horizontal="right" vertical="top"/>
      <protection hidden="1"/>
    </xf>
    <xf numFmtId="0" fontId="6" fillId="2" borderId="6" xfId="0" applyFont="1" applyFill="1" applyBorder="1" applyAlignment="1" applyProtection="1">
      <alignment horizontal="center" vertical="center"/>
      <protection hidden="1"/>
    </xf>
    <xf numFmtId="0" fontId="6" fillId="2" borderId="0" xfId="0" applyFont="1" applyFill="1" applyBorder="1" applyAlignment="1" applyProtection="1">
      <alignment vertical="center"/>
      <protection hidden="1"/>
    </xf>
    <xf numFmtId="0" fontId="12" fillId="0" borderId="7" xfId="0" applyFont="1" applyFill="1" applyBorder="1" applyAlignment="1" applyProtection="1">
      <alignment horizontal="center" vertical="center"/>
      <protection hidden="1"/>
    </xf>
    <xf numFmtId="0" fontId="0" fillId="2" borderId="0" xfId="0" applyFill="1" applyBorder="1" applyAlignment="1" applyProtection="1">
      <alignment vertical="center"/>
      <protection hidden="1"/>
    </xf>
    <xf numFmtId="176" fontId="18" fillId="2" borderId="6" xfId="0" applyNumberFormat="1" applyFont="1" applyFill="1" applyBorder="1" applyAlignment="1" applyProtection="1">
      <alignment horizontal="right" vertical="center"/>
      <protection hidden="1"/>
    </xf>
    <xf numFmtId="176" fontId="18" fillId="2" borderId="1" xfId="0" applyNumberFormat="1" applyFont="1" applyFill="1" applyBorder="1" applyAlignment="1" applyProtection="1">
      <alignment horizontal="right" vertical="center"/>
      <protection hidden="1"/>
    </xf>
    <xf numFmtId="38" fontId="17" fillId="2" borderId="8" xfId="3" applyFont="1" applyFill="1" applyBorder="1" applyAlignment="1" applyProtection="1">
      <alignment horizontal="right" vertical="center"/>
      <protection hidden="1"/>
    </xf>
    <xf numFmtId="0" fontId="0" fillId="2" borderId="0" xfId="0" applyFill="1" applyAlignment="1" applyProtection="1">
      <alignment horizontal="center"/>
      <protection hidden="1"/>
    </xf>
    <xf numFmtId="0" fontId="20" fillId="2" borderId="0" xfId="0" applyFont="1" applyFill="1" applyBorder="1" applyAlignment="1" applyProtection="1">
      <alignment horizontal="left" vertical="center"/>
      <protection hidden="1"/>
    </xf>
    <xf numFmtId="38" fontId="8" fillId="2" borderId="0" xfId="0" applyNumberFormat="1" applyFont="1" applyFill="1" applyBorder="1" applyAlignment="1" applyProtection="1">
      <alignment horizontal="right" vertical="center"/>
      <protection hidden="1"/>
    </xf>
    <xf numFmtId="0" fontId="9" fillId="2" borderId="0" xfId="0" applyFont="1" applyFill="1" applyAlignment="1" applyProtection="1">
      <alignment vertical="center"/>
      <protection hidden="1"/>
    </xf>
    <xf numFmtId="0" fontId="0" fillId="2" borderId="0" xfId="0"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6" fillId="2" borderId="9" xfId="0" applyFont="1" applyFill="1" applyBorder="1" applyAlignment="1" applyProtection="1">
      <alignment horizontal="center" vertical="center" textRotation="255" wrapText="1"/>
      <protection hidden="1"/>
    </xf>
    <xf numFmtId="0" fontId="6" fillId="2" borderId="10" xfId="0" applyFont="1" applyFill="1" applyBorder="1" applyAlignment="1" applyProtection="1">
      <alignment horizontal="center" vertical="center" textRotation="255" wrapText="1"/>
      <protection hidden="1"/>
    </xf>
    <xf numFmtId="0" fontId="8" fillId="2" borderId="10" xfId="0" applyFont="1" applyFill="1" applyBorder="1" applyAlignment="1" applyProtection="1">
      <alignment horizontal="center" vertical="center" textRotation="255"/>
      <protection hidden="1"/>
    </xf>
    <xf numFmtId="0" fontId="8" fillId="2" borderId="10" xfId="0" applyFont="1" applyFill="1" applyBorder="1" applyAlignment="1" applyProtection="1">
      <alignment horizontal="center" vertical="center" textRotation="255" wrapText="1"/>
      <protection hidden="1"/>
    </xf>
    <xf numFmtId="0" fontId="6" fillId="2" borderId="11" xfId="0" applyFont="1" applyFill="1" applyBorder="1" applyAlignment="1" applyProtection="1">
      <alignment horizontal="center" vertical="center" textRotation="255" wrapText="1"/>
      <protection hidden="1"/>
    </xf>
    <xf numFmtId="0" fontId="9" fillId="2" borderId="0" xfId="0" applyFont="1" applyFill="1" applyBorder="1" applyAlignment="1" applyProtection="1">
      <alignment horizontal="left" vertical="center"/>
      <protection hidden="1"/>
    </xf>
    <xf numFmtId="38" fontId="9" fillId="2" borderId="0" xfId="3" applyFont="1" applyFill="1" applyBorder="1" applyAlignment="1" applyProtection="1">
      <alignment horizontal="center" vertical="center"/>
      <protection hidden="1"/>
    </xf>
    <xf numFmtId="38" fontId="9" fillId="2" borderId="0" xfId="3" applyFont="1" applyFill="1" applyBorder="1" applyAlignment="1" applyProtection="1">
      <alignment horizontal="right" vertical="center"/>
      <protection hidden="1"/>
    </xf>
    <xf numFmtId="38" fontId="20" fillId="2" borderId="0" xfId="3" applyFont="1" applyFill="1" applyBorder="1" applyAlignment="1" applyProtection="1">
      <alignment horizontal="center" vertical="center"/>
      <protection hidden="1"/>
    </xf>
    <xf numFmtId="38" fontId="20" fillId="0" borderId="0" xfId="3" applyFont="1" applyFill="1" applyBorder="1" applyAlignment="1" applyProtection="1">
      <alignment horizontal="center" vertical="center"/>
      <protection hidden="1"/>
    </xf>
    <xf numFmtId="0" fontId="12" fillId="2" borderId="7" xfId="0" applyFont="1" applyFill="1" applyBorder="1" applyAlignment="1" applyProtection="1">
      <alignment horizontal="right" vertical="center"/>
      <protection hidden="1"/>
    </xf>
    <xf numFmtId="0" fontId="16" fillId="3" borderId="6" xfId="0" applyFont="1" applyFill="1" applyBorder="1" applyAlignment="1" applyProtection="1">
      <alignment horizontal="center" vertical="center" shrinkToFit="1"/>
      <protection hidden="1"/>
    </xf>
    <xf numFmtId="0" fontId="6" fillId="2" borderId="12" xfId="0" applyFont="1" applyFill="1" applyBorder="1" applyAlignment="1" applyProtection="1">
      <protection hidden="1"/>
    </xf>
    <xf numFmtId="0" fontId="8" fillId="2" borderId="3" xfId="0" applyFont="1" applyFill="1" applyBorder="1" applyAlignment="1" applyProtection="1">
      <protection hidden="1"/>
    </xf>
    <xf numFmtId="0" fontId="26" fillId="2" borderId="1" xfId="0" applyFont="1" applyFill="1" applyBorder="1" applyAlignment="1" applyProtection="1">
      <alignment horizontal="right" vertical="center" shrinkToFit="1"/>
      <protection hidden="1"/>
    </xf>
    <xf numFmtId="0" fontId="26" fillId="2" borderId="0" xfId="0" applyFont="1" applyFill="1" applyBorder="1" applyAlignment="1" applyProtection="1">
      <alignment horizontal="right" vertical="center" shrinkToFit="1"/>
      <protection hidden="1"/>
    </xf>
    <xf numFmtId="38" fontId="17" fillId="2" borderId="5" xfId="3" applyFont="1" applyFill="1" applyBorder="1" applyAlignment="1" applyProtection="1">
      <alignment vertical="center" shrinkToFit="1"/>
      <protection hidden="1"/>
    </xf>
    <xf numFmtId="0" fontId="26" fillId="2" borderId="12" xfId="0" applyFont="1" applyFill="1" applyBorder="1" applyAlignment="1" applyProtection="1">
      <alignment horizontal="right" vertical="center" shrinkToFit="1"/>
      <protection hidden="1"/>
    </xf>
    <xf numFmtId="0" fontId="8" fillId="2" borderId="10" xfId="3" applyNumberFormat="1" applyFont="1" applyFill="1" applyBorder="1" applyAlignment="1" applyProtection="1">
      <alignment vertical="center"/>
      <protection hidden="1"/>
    </xf>
    <xf numFmtId="38" fontId="6" fillId="2" borderId="0" xfId="3" applyFont="1" applyFill="1" applyBorder="1" applyAlignment="1" applyProtection="1">
      <protection hidden="1"/>
    </xf>
    <xf numFmtId="0" fontId="9" fillId="2" borderId="3" xfId="0" applyFont="1" applyFill="1" applyBorder="1" applyAlignment="1" applyProtection="1">
      <alignment vertical="center"/>
      <protection hidden="1"/>
    </xf>
    <xf numFmtId="0" fontId="25" fillId="2" borderId="6" xfId="0" applyFont="1" applyFill="1" applyBorder="1" applyAlignment="1" applyProtection="1">
      <alignment horizontal="right" vertical="top" shrinkToFit="1"/>
      <protection hidden="1"/>
    </xf>
    <xf numFmtId="0" fontId="25" fillId="2" borderId="5" xfId="0" applyFont="1" applyFill="1" applyBorder="1" applyAlignment="1" applyProtection="1">
      <alignment horizontal="right" vertical="top" shrinkToFit="1"/>
      <protection hidden="1"/>
    </xf>
    <xf numFmtId="38" fontId="17" fillId="2" borderId="13" xfId="3" applyFont="1" applyFill="1" applyBorder="1" applyAlignment="1" applyProtection="1">
      <alignment horizontal="right" vertical="center"/>
      <protection hidden="1"/>
    </xf>
    <xf numFmtId="38" fontId="10" fillId="2" borderId="6" xfId="3" applyFont="1" applyFill="1" applyBorder="1" applyAlignment="1" applyProtection="1">
      <alignment vertical="center"/>
      <protection hidden="1"/>
    </xf>
    <xf numFmtId="38" fontId="17" fillId="2" borderId="8" xfId="3" applyFont="1" applyFill="1" applyBorder="1" applyAlignment="1" applyProtection="1">
      <alignment horizontal="right" vertical="center" shrinkToFit="1"/>
      <protection hidden="1"/>
    </xf>
    <xf numFmtId="38" fontId="4" fillId="2" borderId="14" xfId="3" applyFont="1" applyFill="1" applyBorder="1" applyAlignment="1" applyProtection="1">
      <alignment vertical="center"/>
      <protection hidden="1"/>
    </xf>
    <xf numFmtId="38" fontId="18" fillId="2" borderId="14" xfId="3" applyFont="1" applyFill="1" applyBorder="1" applyAlignment="1" applyProtection="1">
      <alignment vertical="center"/>
      <protection hidden="1"/>
    </xf>
    <xf numFmtId="38" fontId="18" fillId="2" borderId="14" xfId="3" applyFont="1" applyFill="1" applyBorder="1" applyAlignment="1" applyProtection="1">
      <alignment vertical="center" shrinkToFit="1"/>
      <protection hidden="1"/>
    </xf>
    <xf numFmtId="38" fontId="27" fillId="2" borderId="15" xfId="3" applyFont="1" applyFill="1" applyBorder="1" applyAlignment="1" applyProtection="1">
      <alignment horizontal="center" vertical="center" shrinkToFit="1"/>
      <protection hidden="1"/>
    </xf>
    <xf numFmtId="0" fontId="12" fillId="2" borderId="7" xfId="0" applyFont="1" applyFill="1" applyBorder="1" applyAlignment="1" applyProtection="1">
      <alignment horizontal="center" vertical="center" shrinkToFit="1"/>
      <protection hidden="1"/>
    </xf>
    <xf numFmtId="176" fontId="25" fillId="2" borderId="1" xfId="0" applyNumberFormat="1" applyFont="1" applyFill="1" applyBorder="1" applyAlignment="1" applyProtection="1">
      <alignment horizontal="right" vertical="center" wrapText="1"/>
      <protection hidden="1"/>
    </xf>
    <xf numFmtId="0" fontId="11" fillId="2" borderId="5" xfId="0" applyFont="1" applyFill="1" applyBorder="1" applyAlignment="1" applyProtection="1">
      <alignment horizontal="right" vertical="center"/>
      <protection hidden="1"/>
    </xf>
    <xf numFmtId="0" fontId="11" fillId="2" borderId="6" xfId="0" applyFont="1" applyFill="1" applyBorder="1" applyAlignment="1" applyProtection="1">
      <alignment vertical="center" shrinkToFit="1"/>
      <protection hidden="1"/>
    </xf>
    <xf numFmtId="0" fontId="11" fillId="2" borderId="13" xfId="0" applyFont="1" applyFill="1" applyBorder="1" applyAlignment="1" applyProtection="1">
      <alignment vertical="center" shrinkToFit="1"/>
      <protection hidden="1"/>
    </xf>
    <xf numFmtId="0" fontId="16" fillId="3" borderId="16" xfId="0" applyFont="1" applyFill="1" applyBorder="1" applyAlignment="1" applyProtection="1">
      <alignment horizontal="center" vertical="center" shrinkToFit="1"/>
      <protection hidden="1"/>
    </xf>
    <xf numFmtId="178" fontId="30" fillId="3" borderId="7" xfId="3" applyNumberFormat="1" applyFont="1" applyFill="1" applyBorder="1" applyAlignment="1" applyProtection="1">
      <alignment horizontal="right" vertical="center" shrinkToFit="1"/>
      <protection hidden="1"/>
    </xf>
    <xf numFmtId="0" fontId="12" fillId="2" borderId="8" xfId="0" applyFont="1" applyFill="1" applyBorder="1" applyAlignment="1" applyProtection="1">
      <alignment horizontal="center" vertical="center" shrinkToFit="1"/>
      <protection hidden="1"/>
    </xf>
    <xf numFmtId="0" fontId="32" fillId="0" borderId="0" xfId="4" applyFont="1"/>
    <xf numFmtId="0" fontId="32" fillId="0" borderId="0" xfId="4" applyFont="1" applyAlignment="1">
      <alignment horizontal="center"/>
    </xf>
    <xf numFmtId="0" fontId="32" fillId="0" borderId="7" xfId="4" applyFont="1" applyBorder="1" applyAlignment="1">
      <alignment horizontal="right"/>
    </xf>
    <xf numFmtId="0" fontId="32" fillId="0" borderId="7" xfId="4" applyFont="1" applyBorder="1"/>
    <xf numFmtId="0" fontId="32" fillId="0" borderId="6" xfId="4" applyFont="1" applyBorder="1"/>
    <xf numFmtId="0" fontId="32" fillId="0" borderId="11" xfId="4" applyFont="1" applyBorder="1"/>
    <xf numFmtId="0" fontId="32" fillId="0" borderId="2" xfId="4" applyFont="1" applyBorder="1"/>
    <xf numFmtId="0" fontId="11" fillId="2" borderId="14" xfId="0" applyFont="1" applyFill="1" applyBorder="1" applyAlignment="1" applyProtection="1">
      <alignment horizontal="center" vertical="center" wrapText="1"/>
      <protection hidden="1"/>
    </xf>
    <xf numFmtId="0" fontId="11" fillId="2" borderId="8" xfId="0" applyFont="1" applyFill="1" applyBorder="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38" fontId="17" fillId="2" borderId="15" xfId="3" applyFont="1" applyFill="1" applyBorder="1" applyAlignment="1" applyProtection="1">
      <alignment horizontal="right" vertical="center" shrinkToFit="1"/>
      <protection hidden="1"/>
    </xf>
    <xf numFmtId="0" fontId="25" fillId="2" borderId="14" xfId="0" applyFont="1" applyFill="1" applyBorder="1" applyAlignment="1" applyProtection="1">
      <alignment horizontal="right" vertical="top" shrinkToFit="1"/>
      <protection hidden="1"/>
    </xf>
    <xf numFmtId="38" fontId="17" fillId="2" borderId="14" xfId="3" applyFont="1" applyFill="1" applyBorder="1" applyAlignment="1" applyProtection="1">
      <alignment horizontal="right" vertical="center" shrinkToFit="1"/>
      <protection hidden="1"/>
    </xf>
    <xf numFmtId="0" fontId="11" fillId="2" borderId="13" xfId="0" applyFont="1" applyFill="1" applyBorder="1" applyAlignment="1" applyProtection="1">
      <alignment horizontal="distributed" vertical="center" wrapText="1"/>
      <protection hidden="1"/>
    </xf>
    <xf numFmtId="0" fontId="11" fillId="2" borderId="8" xfId="0" applyFont="1" applyFill="1" applyBorder="1" applyAlignment="1" applyProtection="1">
      <alignment vertical="center"/>
      <protection hidden="1"/>
    </xf>
    <xf numFmtId="0" fontId="25" fillId="2" borderId="13" xfId="0" applyFont="1" applyFill="1" applyBorder="1" applyAlignment="1" applyProtection="1">
      <alignment horizontal="right" vertical="top" shrinkToFit="1"/>
      <protection hidden="1"/>
    </xf>
    <xf numFmtId="0" fontId="11" fillId="2" borderId="13" xfId="0" applyFont="1" applyFill="1" applyBorder="1" applyAlignment="1" applyProtection="1">
      <alignment horizontal="center" vertical="center" shrinkToFit="1"/>
      <protection hidden="1"/>
    </xf>
    <xf numFmtId="0" fontId="11" fillId="2" borderId="14" xfId="0" applyFont="1" applyFill="1" applyBorder="1" applyAlignment="1" applyProtection="1">
      <alignment horizontal="left" vertical="center" wrapText="1"/>
      <protection hidden="1"/>
    </xf>
    <xf numFmtId="0" fontId="11" fillId="2" borderId="14" xfId="0" applyFont="1" applyFill="1" applyBorder="1" applyAlignment="1" applyProtection="1">
      <alignment horizontal="distributed" vertical="center" wrapText="1"/>
      <protection hidden="1"/>
    </xf>
    <xf numFmtId="0" fontId="11" fillId="2" borderId="8" xfId="0" applyFont="1" applyFill="1" applyBorder="1" applyAlignment="1" applyProtection="1">
      <alignment horizontal="distributed" vertical="center" wrapText="1"/>
      <protection hidden="1"/>
    </xf>
    <xf numFmtId="0" fontId="11" fillId="2" borderId="14" xfId="0" applyFont="1" applyFill="1" applyBorder="1" applyAlignment="1" applyProtection="1">
      <alignment vertical="center" wrapText="1"/>
      <protection hidden="1"/>
    </xf>
    <xf numFmtId="0" fontId="11" fillId="2" borderId="13" xfId="0" applyFont="1" applyFill="1" applyBorder="1" applyAlignment="1" applyProtection="1">
      <alignment horizontal="distributed" vertical="top" wrapText="1"/>
      <protection hidden="1"/>
    </xf>
    <xf numFmtId="0" fontId="12" fillId="2" borderId="14" xfId="0" applyFont="1" applyFill="1" applyBorder="1" applyAlignment="1" applyProtection="1">
      <alignment vertical="center" wrapText="1"/>
      <protection hidden="1"/>
    </xf>
    <xf numFmtId="38" fontId="20" fillId="2" borderId="15" xfId="3" applyFont="1" applyFill="1" applyBorder="1" applyAlignment="1" applyProtection="1">
      <alignment vertical="center" shrinkToFit="1"/>
      <protection hidden="1"/>
    </xf>
    <xf numFmtId="0" fontId="11" fillId="2" borderId="8" xfId="0" applyFont="1" applyFill="1" applyBorder="1" applyAlignment="1" applyProtection="1">
      <alignment horizontal="center" vertical="center" shrinkToFit="1"/>
      <protection hidden="1"/>
    </xf>
    <xf numFmtId="0" fontId="12" fillId="2" borderId="14" xfId="0" applyFont="1" applyFill="1" applyBorder="1" applyAlignment="1" applyProtection="1">
      <alignment vertical="center"/>
      <protection hidden="1"/>
    </xf>
    <xf numFmtId="38" fontId="17" fillId="2" borderId="8" xfId="3" applyFont="1" applyFill="1" applyBorder="1" applyAlignment="1" applyProtection="1">
      <alignment vertical="center" shrinkToFit="1"/>
      <protection hidden="1"/>
    </xf>
    <xf numFmtId="38" fontId="20" fillId="2" borderId="8" xfId="3" applyNumberFormat="1" applyFont="1" applyFill="1" applyBorder="1" applyAlignment="1" applyProtection="1">
      <alignment horizontal="center" vertical="center" shrinkToFit="1"/>
      <protection hidden="1"/>
    </xf>
    <xf numFmtId="38" fontId="20" fillId="2" borderId="3" xfId="3" applyFont="1" applyFill="1" applyBorder="1" applyAlignment="1" applyProtection="1">
      <alignment horizontal="center" vertical="center" shrinkToFit="1"/>
      <protection hidden="1"/>
    </xf>
    <xf numFmtId="38" fontId="20" fillId="2" borderId="8" xfId="3" applyFont="1" applyFill="1" applyBorder="1" applyAlignment="1" applyProtection="1">
      <alignment vertical="center" shrinkToFit="1"/>
      <protection hidden="1"/>
    </xf>
    <xf numFmtId="38" fontId="6" fillId="2" borderId="8" xfId="3" applyFont="1" applyFill="1" applyBorder="1" applyAlignment="1" applyProtection="1">
      <alignment horizontal="center" vertical="center" shrinkToFit="1"/>
      <protection hidden="1"/>
    </xf>
    <xf numFmtId="38" fontId="20" fillId="2" borderId="8" xfId="3" applyFont="1" applyFill="1" applyBorder="1" applyAlignment="1" applyProtection="1">
      <alignment horizontal="center" vertical="center" shrinkToFit="1"/>
      <protection hidden="1"/>
    </xf>
    <xf numFmtId="179" fontId="20" fillId="2" borderId="11" xfId="3" applyNumberFormat="1" applyFont="1" applyFill="1" applyBorder="1" applyAlignment="1" applyProtection="1">
      <alignment horizontal="center" vertical="center" shrinkToFit="1"/>
      <protection hidden="1"/>
    </xf>
    <xf numFmtId="0" fontId="32" fillId="0" borderId="0" xfId="4" applyFont="1" applyAlignment="1">
      <alignment shrinkToFit="1"/>
    </xf>
    <xf numFmtId="38" fontId="32" fillId="0" borderId="0" xfId="3" applyFont="1" applyAlignment="1">
      <alignment shrinkToFit="1"/>
    </xf>
    <xf numFmtId="38" fontId="0" fillId="0" borderId="0" xfId="3" applyFont="1" applyAlignment="1">
      <alignment vertical="center" shrinkToFit="1"/>
    </xf>
    <xf numFmtId="38" fontId="32" fillId="0" borderId="7" xfId="4" applyNumberFormat="1" applyFont="1" applyBorder="1"/>
    <xf numFmtId="38" fontId="9" fillId="2" borderId="7" xfId="3" applyFont="1" applyFill="1" applyBorder="1" applyAlignment="1" applyProtection="1">
      <alignment vertical="center"/>
      <protection hidden="1"/>
    </xf>
    <xf numFmtId="0" fontId="32" fillId="0" borderId="15" xfId="4" applyFont="1" applyBorder="1" applyAlignment="1">
      <alignment shrinkToFit="1"/>
    </xf>
    <xf numFmtId="0" fontId="32" fillId="0" borderId="5" xfId="4" applyFont="1" applyBorder="1" applyAlignment="1">
      <alignment shrinkToFit="1"/>
    </xf>
    <xf numFmtId="38" fontId="0" fillId="0" borderId="0" xfId="0" applyNumberFormat="1" applyProtection="1">
      <alignment vertical="center"/>
      <protection hidden="1"/>
    </xf>
    <xf numFmtId="0" fontId="31" fillId="2" borderId="0" xfId="0" applyFont="1" applyFill="1" applyProtection="1">
      <alignment vertical="center"/>
      <protection hidden="1"/>
    </xf>
    <xf numFmtId="0" fontId="25" fillId="2" borderId="10" xfId="0" applyFont="1" applyFill="1" applyBorder="1" applyAlignment="1" applyProtection="1">
      <alignment horizontal="right" vertical="top" shrinkToFit="1"/>
      <protection hidden="1"/>
    </xf>
    <xf numFmtId="0" fontId="25" fillId="2" borderId="9" xfId="0" applyFont="1" applyFill="1" applyBorder="1" applyAlignment="1" applyProtection="1">
      <alignment horizontal="right" vertical="top" shrinkToFit="1"/>
      <protection hidden="1"/>
    </xf>
    <xf numFmtId="38" fontId="9" fillId="2" borderId="11" xfId="3" applyFont="1" applyFill="1" applyBorder="1" applyAlignment="1" applyProtection="1">
      <alignment vertical="center" shrinkToFit="1"/>
      <protection hidden="1"/>
    </xf>
    <xf numFmtId="38" fontId="17" fillId="2" borderId="15" xfId="3" applyFont="1" applyFill="1" applyBorder="1" applyAlignment="1" applyProtection="1">
      <alignment vertical="center" shrinkToFit="1"/>
      <protection hidden="1"/>
    </xf>
    <xf numFmtId="38" fontId="6" fillId="2" borderId="15" xfId="3" applyFont="1" applyFill="1" applyBorder="1" applyAlignment="1" applyProtection="1">
      <alignment horizontal="center" vertical="center" shrinkToFit="1"/>
      <protection hidden="1"/>
    </xf>
    <xf numFmtId="38" fontId="20" fillId="2" borderId="15" xfId="3" applyFont="1" applyFill="1" applyBorder="1" applyAlignment="1" applyProtection="1">
      <alignment horizontal="center" vertical="center" shrinkToFit="1"/>
      <protection hidden="1"/>
    </xf>
    <xf numFmtId="179" fontId="20" fillId="2" borderId="7" xfId="3" applyNumberFormat="1" applyFont="1" applyFill="1" applyBorder="1" applyAlignment="1" applyProtection="1">
      <alignment horizontal="center" vertical="center" shrinkToFit="1"/>
      <protection hidden="1"/>
    </xf>
    <xf numFmtId="38" fontId="20" fillId="2" borderId="15" xfId="3" applyNumberFormat="1" applyFont="1" applyFill="1" applyBorder="1" applyAlignment="1" applyProtection="1">
      <alignment horizontal="center" vertical="center" shrinkToFit="1"/>
      <protection hidden="1"/>
    </xf>
    <xf numFmtId="38" fontId="20" fillId="2" borderId="5" xfId="3" applyFont="1" applyFill="1" applyBorder="1" applyAlignment="1" applyProtection="1">
      <alignment horizontal="center" vertical="center" shrinkToFit="1"/>
      <protection hidden="1"/>
    </xf>
    <xf numFmtId="38" fontId="20" fillId="2" borderId="14" xfId="3" applyNumberFormat="1" applyFont="1" applyFill="1" applyBorder="1" applyAlignment="1" applyProtection="1">
      <alignment horizontal="center" vertical="center" shrinkToFit="1"/>
      <protection hidden="1"/>
    </xf>
    <xf numFmtId="179" fontId="20" fillId="2" borderId="9" xfId="3" applyNumberFormat="1" applyFont="1" applyFill="1" applyBorder="1" applyAlignment="1" applyProtection="1">
      <alignment horizontal="center" vertical="center" shrinkToFit="1"/>
      <protection hidden="1"/>
    </xf>
    <xf numFmtId="38" fontId="6" fillId="2" borderId="14" xfId="3" applyFont="1" applyFill="1" applyBorder="1" applyAlignment="1" applyProtection="1">
      <alignment horizontal="center" vertical="center" shrinkToFit="1"/>
      <protection hidden="1"/>
    </xf>
    <xf numFmtId="0" fontId="1" fillId="2" borderId="0" xfId="0" applyFont="1" applyFill="1" applyBorder="1" applyProtection="1">
      <alignment vertical="center"/>
      <protection hidden="1"/>
    </xf>
    <xf numFmtId="0" fontId="1" fillId="2" borderId="0" xfId="0" applyFont="1" applyFill="1" applyProtection="1">
      <alignment vertical="center"/>
      <protection hidden="1"/>
    </xf>
    <xf numFmtId="0" fontId="34" fillId="2" borderId="0" xfId="0" applyFont="1" applyFill="1" applyProtection="1">
      <alignment vertical="center"/>
      <protection hidden="1"/>
    </xf>
    <xf numFmtId="0" fontId="34" fillId="2" borderId="0" xfId="0" applyFont="1" applyFill="1" applyBorder="1" applyProtection="1">
      <alignment vertical="center"/>
      <protection hidden="1"/>
    </xf>
    <xf numFmtId="0" fontId="34" fillId="0" borderId="0" xfId="0" applyFont="1" applyFill="1" applyBorder="1" applyProtection="1">
      <alignment vertical="center"/>
      <protection hidden="1"/>
    </xf>
    <xf numFmtId="0" fontId="34" fillId="0" borderId="0" xfId="0" applyFont="1" applyProtection="1">
      <alignment vertical="center"/>
      <protection hidden="1"/>
    </xf>
    <xf numFmtId="0" fontId="34" fillId="2" borderId="0" xfId="0" applyFont="1" applyFill="1" applyAlignment="1" applyProtection="1">
      <alignment vertical="center"/>
      <protection hidden="1"/>
    </xf>
    <xf numFmtId="177" fontId="34" fillId="2" borderId="4" xfId="0" applyNumberFormat="1" applyFont="1" applyFill="1" applyBorder="1" applyAlignment="1" applyProtection="1">
      <alignment vertical="center"/>
      <protection hidden="1"/>
    </xf>
    <xf numFmtId="177" fontId="34" fillId="2" borderId="2" xfId="0" applyNumberFormat="1" applyFont="1" applyFill="1" applyBorder="1" applyAlignment="1" applyProtection="1">
      <alignment vertical="center"/>
      <protection hidden="1"/>
    </xf>
    <xf numFmtId="177" fontId="34" fillId="2" borderId="1" xfId="0" applyNumberFormat="1" applyFont="1" applyFill="1" applyBorder="1" applyAlignment="1" applyProtection="1">
      <alignment vertical="center"/>
      <protection hidden="1"/>
    </xf>
    <xf numFmtId="176" fontId="34" fillId="2" borderId="0" xfId="0" applyNumberFormat="1" applyFont="1" applyFill="1" applyBorder="1" applyAlignment="1" applyProtection="1">
      <alignment horizontal="right" vertical="center" wrapText="1"/>
      <protection hidden="1"/>
    </xf>
    <xf numFmtId="176" fontId="34" fillId="2" borderId="3" xfId="0" applyNumberFormat="1" applyFont="1" applyFill="1" applyBorder="1" applyAlignment="1" applyProtection="1">
      <alignment horizontal="right" vertical="center" wrapText="1"/>
      <protection hidden="1"/>
    </xf>
    <xf numFmtId="0" fontId="34" fillId="2" borderId="12" xfId="0" applyFont="1" applyFill="1" applyBorder="1" applyProtection="1">
      <alignment vertical="center"/>
      <protection hidden="1"/>
    </xf>
    <xf numFmtId="0" fontId="34" fillId="0" borderId="7" xfId="0" applyFont="1" applyFill="1" applyBorder="1" applyAlignment="1" applyProtection="1">
      <alignment horizontal="center" vertical="center"/>
      <protection hidden="1"/>
    </xf>
    <xf numFmtId="181" fontId="0" fillId="0" borderId="7" xfId="3" applyNumberFormat="1" applyFont="1" applyBorder="1" applyAlignment="1" applyProtection="1">
      <alignment vertical="center" shrinkToFit="1"/>
      <protection locked="0"/>
    </xf>
    <xf numFmtId="38" fontId="0" fillId="0" borderId="7" xfId="3" applyFont="1" applyBorder="1" applyAlignment="1" applyProtection="1">
      <alignment vertical="center" shrinkToFit="1"/>
      <protection locked="0"/>
    </xf>
    <xf numFmtId="0" fontId="25" fillId="2" borderId="12" xfId="0" applyFont="1" applyFill="1" applyBorder="1" applyAlignment="1">
      <alignment horizontal="right" vertical="top" shrinkToFit="1"/>
    </xf>
    <xf numFmtId="0" fontId="25" fillId="2" borderId="1" xfId="0" applyFont="1" applyFill="1" applyBorder="1" applyAlignment="1">
      <alignment horizontal="right" vertical="top" shrinkToFit="1"/>
    </xf>
    <xf numFmtId="0" fontId="0" fillId="2" borderId="0" xfId="0" applyFill="1" applyAlignment="1" applyProtection="1">
      <alignment vertical="center" shrinkToFit="1"/>
      <protection hidden="1"/>
    </xf>
    <xf numFmtId="0" fontId="0" fillId="0" borderId="0" xfId="0" applyAlignment="1">
      <alignment vertical="center" shrinkToFit="1"/>
    </xf>
    <xf numFmtId="0" fontId="6" fillId="2" borderId="0" xfId="0" applyFont="1" applyFill="1" applyAlignment="1" applyProtection="1">
      <alignment horizontal="right" vertical="center" shrinkToFit="1"/>
      <protection hidden="1"/>
    </xf>
    <xf numFmtId="0" fontId="6" fillId="2" borderId="0" xfId="0" applyFont="1" applyFill="1" applyAlignment="1" applyProtection="1">
      <alignment vertical="center" shrinkToFit="1"/>
      <protection hidden="1"/>
    </xf>
    <xf numFmtId="38" fontId="9" fillId="2" borderId="7" xfId="3" applyFont="1" applyFill="1" applyBorder="1" applyAlignment="1" applyProtection="1">
      <alignment vertical="center" shrinkToFit="1"/>
      <protection hidden="1"/>
    </xf>
    <xf numFmtId="0" fontId="25" fillId="2" borderId="14" xfId="0" applyFont="1" applyFill="1" applyBorder="1" applyAlignment="1">
      <alignment vertical="top" shrinkToFit="1"/>
    </xf>
    <xf numFmtId="9" fontId="32" fillId="0" borderId="0" xfId="1" applyFont="1" applyAlignment="1">
      <alignment shrinkToFit="1"/>
    </xf>
    <xf numFmtId="9" fontId="32" fillId="0" borderId="7" xfId="1" applyFont="1" applyBorder="1" applyAlignment="1">
      <alignment shrinkToFit="1"/>
    </xf>
    <xf numFmtId="9" fontId="32" fillId="0" borderId="7" xfId="1" applyFont="1" applyBorder="1" applyAlignment="1"/>
    <xf numFmtId="0" fontId="32" fillId="0" borderId="7" xfId="4" applyFont="1" applyBorder="1" applyAlignment="1">
      <alignment vertical="center" shrinkToFit="1"/>
    </xf>
    <xf numFmtId="177" fontId="17" fillId="2" borderId="6" xfId="0" applyNumberFormat="1" applyFont="1" applyFill="1" applyBorder="1" applyAlignment="1" applyProtection="1">
      <alignment vertical="center" shrinkToFit="1"/>
      <protection hidden="1"/>
    </xf>
    <xf numFmtId="177" fontId="17" fillId="2" borderId="6" xfId="3" applyNumberFormat="1" applyFont="1" applyFill="1" applyBorder="1" applyAlignment="1" applyProtection="1">
      <alignment vertical="center" shrinkToFit="1"/>
      <protection hidden="1"/>
    </xf>
    <xf numFmtId="0" fontId="11" fillId="2" borderId="7" xfId="0" applyFont="1" applyFill="1" applyBorder="1" applyAlignment="1" applyProtection="1">
      <alignment horizontal="center" vertical="center" shrinkToFit="1"/>
      <protection hidden="1"/>
    </xf>
    <xf numFmtId="0" fontId="6" fillId="2" borderId="5" xfId="0" applyFont="1" applyFill="1" applyBorder="1" applyAlignment="1" applyProtection="1">
      <protection hidden="1"/>
    </xf>
    <xf numFmtId="0" fontId="16" fillId="3" borderId="7" xfId="0" applyFont="1" applyFill="1" applyBorder="1" applyAlignment="1" applyProtection="1">
      <alignment horizontal="center" vertical="center" shrinkToFit="1"/>
      <protection locked="0"/>
    </xf>
    <xf numFmtId="0" fontId="16" fillId="3" borderId="6"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center" vertical="center" shrinkToFit="1"/>
      <protection locked="0"/>
    </xf>
    <xf numFmtId="0" fontId="22" fillId="3" borderId="17" xfId="0" applyFont="1" applyFill="1" applyBorder="1" applyAlignment="1" applyProtection="1">
      <alignment horizontal="center" vertical="center" shrinkToFit="1"/>
      <protection locked="0"/>
    </xf>
    <xf numFmtId="0" fontId="22" fillId="3" borderId="18" xfId="0" applyFont="1" applyFill="1" applyBorder="1" applyAlignment="1" applyProtection="1">
      <alignment horizontal="center" vertical="center" shrinkToFit="1"/>
      <protection locked="0"/>
    </xf>
    <xf numFmtId="0" fontId="22" fillId="3" borderId="19" xfId="0" applyFont="1" applyFill="1" applyBorder="1" applyAlignment="1" applyProtection="1">
      <alignment horizontal="center" vertical="center" shrinkToFit="1"/>
      <protection locked="0"/>
    </xf>
    <xf numFmtId="0" fontId="22" fillId="3" borderId="20" xfId="0" applyFont="1" applyFill="1" applyBorder="1" applyAlignment="1" applyProtection="1">
      <alignment horizontal="center" vertical="center" shrinkToFit="1"/>
      <protection locked="0"/>
    </xf>
    <xf numFmtId="0" fontId="9" fillId="2" borderId="8" xfId="0" applyFont="1" applyFill="1" applyBorder="1" applyAlignment="1" applyProtection="1">
      <alignment vertical="center" shrinkToFit="1"/>
      <protection locked="0"/>
    </xf>
    <xf numFmtId="0" fontId="9" fillId="2" borderId="8" xfId="0" applyFont="1" applyFill="1" applyBorder="1" applyAlignment="1" applyProtection="1">
      <alignment horizontal="center" vertical="center" shrinkToFit="1"/>
      <protection locked="0"/>
    </xf>
    <xf numFmtId="0" fontId="20" fillId="2" borderId="21" xfId="0" applyFont="1" applyFill="1" applyBorder="1" applyAlignment="1" applyProtection="1">
      <alignment horizontal="center" vertical="center" shrinkToFit="1"/>
      <protection locked="0"/>
    </xf>
    <xf numFmtId="0" fontId="20" fillId="2" borderId="22" xfId="0" applyFont="1" applyFill="1" applyBorder="1" applyAlignment="1" applyProtection="1">
      <alignment horizontal="center" vertical="center" shrinkToFit="1"/>
      <protection locked="0"/>
    </xf>
    <xf numFmtId="0" fontId="20" fillId="2" borderId="23" xfId="0" applyFont="1" applyFill="1" applyBorder="1" applyAlignment="1" applyProtection="1">
      <alignment horizontal="center" vertical="center" shrinkToFit="1"/>
      <protection locked="0"/>
    </xf>
    <xf numFmtId="38" fontId="20" fillId="2" borderId="8" xfId="3" applyFont="1" applyFill="1" applyBorder="1" applyAlignment="1" applyProtection="1">
      <alignment vertical="center" shrinkToFit="1"/>
      <protection locked="0"/>
    </xf>
    <xf numFmtId="0" fontId="9" fillId="2" borderId="15" xfId="0" applyFont="1" applyFill="1" applyBorder="1" applyAlignment="1" applyProtection="1">
      <alignment vertical="center" shrinkToFit="1"/>
      <protection locked="0"/>
    </xf>
    <xf numFmtId="0" fontId="9" fillId="2" borderId="15" xfId="0" applyFont="1" applyFill="1" applyBorder="1" applyAlignment="1" applyProtection="1">
      <alignment horizontal="center" vertical="center" shrinkToFit="1"/>
      <protection locked="0"/>
    </xf>
    <xf numFmtId="0" fontId="20" fillId="2" borderId="24" xfId="0" applyFont="1" applyFill="1" applyBorder="1" applyAlignment="1" applyProtection="1">
      <alignment horizontal="center" vertical="center" shrinkToFit="1"/>
      <protection locked="0"/>
    </xf>
    <xf numFmtId="0" fontId="20" fillId="2" borderId="25" xfId="0" applyFont="1" applyFill="1" applyBorder="1" applyAlignment="1" applyProtection="1">
      <alignment horizontal="center" vertical="center" shrinkToFit="1"/>
      <protection locked="0"/>
    </xf>
    <xf numFmtId="38" fontId="20" fillId="2" borderId="15" xfId="3" applyFont="1" applyFill="1" applyBorder="1" applyAlignment="1" applyProtection="1">
      <alignment vertical="center" shrinkToFit="1"/>
      <protection locked="0"/>
    </xf>
    <xf numFmtId="38" fontId="20" fillId="2" borderId="15" xfId="3" applyFont="1" applyFill="1" applyBorder="1" applyAlignment="1" applyProtection="1">
      <alignment horizontal="center" vertical="center" shrinkToFit="1"/>
      <protection locked="0"/>
    </xf>
    <xf numFmtId="0" fontId="20" fillId="2" borderId="8" xfId="3" applyNumberFormat="1" applyFont="1" applyFill="1" applyBorder="1" applyAlignment="1" applyProtection="1">
      <alignment vertical="center" shrinkToFit="1"/>
      <protection locked="0"/>
    </xf>
    <xf numFmtId="0" fontId="20" fillId="2" borderId="15" xfId="3" applyNumberFormat="1" applyFont="1" applyFill="1" applyBorder="1" applyAlignment="1" applyProtection="1">
      <alignment vertical="center" shrinkToFit="1"/>
      <protection locked="0"/>
    </xf>
    <xf numFmtId="38" fontId="9" fillId="2" borderId="11" xfId="3" applyFont="1" applyFill="1" applyBorder="1" applyAlignment="1" applyProtection="1">
      <alignment vertical="center" shrinkToFit="1"/>
      <protection locked="0"/>
    </xf>
    <xf numFmtId="38" fontId="9" fillId="2" borderId="7" xfId="3" applyFont="1" applyFill="1" applyBorder="1" applyAlignment="1" applyProtection="1">
      <alignment vertical="center" shrinkToFit="1"/>
      <protection locked="0"/>
    </xf>
    <xf numFmtId="38" fontId="18" fillId="2" borderId="14" xfId="3" applyFont="1" applyFill="1" applyBorder="1" applyAlignment="1" applyProtection="1">
      <alignment horizontal="left" vertical="center" shrinkToFit="1"/>
      <protection hidden="1"/>
    </xf>
    <xf numFmtId="0" fontId="0" fillId="0" borderId="7" xfId="0" applyBorder="1" applyAlignment="1" applyProtection="1">
      <alignment vertical="center" shrinkToFit="1"/>
      <protection locked="0"/>
    </xf>
    <xf numFmtId="0" fontId="0" fillId="0" borderId="9" xfId="0" applyBorder="1" applyAlignment="1" applyProtection="1">
      <alignment vertical="center" shrinkToFit="1"/>
      <protection locked="0"/>
    </xf>
    <xf numFmtId="182" fontId="0" fillId="0" borderId="0" xfId="0" applyNumberFormat="1">
      <alignment vertical="center"/>
    </xf>
    <xf numFmtId="0" fontId="16" fillId="0" borderId="26" xfId="0" applyFont="1" applyBorder="1" applyAlignment="1">
      <alignment vertical="center" shrinkToFit="1"/>
    </xf>
    <xf numFmtId="0" fontId="16" fillId="0" borderId="0" xfId="0" applyFont="1" applyAlignment="1">
      <alignment horizontal="right" vertical="center" shrinkToFit="1"/>
    </xf>
    <xf numFmtId="0" fontId="1" fillId="4" borderId="0" xfId="5" applyFont="1" applyFill="1" applyBorder="1"/>
    <xf numFmtId="0" fontId="1" fillId="4" borderId="0" xfId="5" applyFont="1" applyFill="1"/>
    <xf numFmtId="0" fontId="1" fillId="4" borderId="0" xfId="5" applyFill="1"/>
    <xf numFmtId="0" fontId="44" fillId="4" borderId="0" xfId="5" applyFont="1" applyFill="1" applyBorder="1"/>
    <xf numFmtId="0" fontId="20" fillId="4" borderId="0" xfId="5" applyFont="1" applyFill="1" applyBorder="1" applyAlignment="1">
      <alignment horizontal="center"/>
    </xf>
    <xf numFmtId="0" fontId="46" fillId="4" borderId="0" xfId="5" applyFont="1" applyFill="1" applyBorder="1" applyAlignment="1">
      <alignment horizontal="right"/>
    </xf>
    <xf numFmtId="0" fontId="46" fillId="4" borderId="0" xfId="5" applyFont="1" applyFill="1" applyBorder="1"/>
    <xf numFmtId="0" fontId="48" fillId="0" borderId="2" xfId="5" applyFont="1" applyFill="1" applyBorder="1" applyAlignment="1">
      <alignment vertical="center"/>
    </xf>
    <xf numFmtId="0" fontId="49" fillId="0" borderId="6" xfId="5" applyFont="1" applyFill="1" applyBorder="1" applyAlignment="1">
      <alignment horizontal="center" vertical="center"/>
    </xf>
    <xf numFmtId="0" fontId="48" fillId="0" borderId="6" xfId="5" applyFont="1" applyFill="1" applyBorder="1" applyAlignment="1">
      <alignment vertical="center"/>
    </xf>
    <xf numFmtId="0" fontId="48" fillId="0" borderId="6" xfId="5" applyFont="1" applyFill="1" applyBorder="1" applyAlignment="1">
      <alignment horizontal="left" vertical="center"/>
    </xf>
    <xf numFmtId="0" fontId="48" fillId="0" borderId="9" xfId="5" applyFont="1" applyFill="1" applyBorder="1" applyAlignment="1">
      <alignment vertical="center"/>
    </xf>
    <xf numFmtId="0" fontId="48" fillId="0" borderId="1" xfId="5" applyFont="1" applyFill="1" applyBorder="1" applyAlignment="1">
      <alignment vertical="center"/>
    </xf>
    <xf numFmtId="0" fontId="48" fillId="0" borderId="27" xfId="5" applyFont="1" applyFill="1" applyBorder="1" applyAlignment="1">
      <alignment horizontal="center" vertical="center"/>
    </xf>
    <xf numFmtId="0" fontId="48" fillId="0" borderId="6" xfId="5" applyFont="1" applyFill="1" applyBorder="1" applyAlignment="1">
      <alignment horizontal="center" vertical="center"/>
    </xf>
    <xf numFmtId="0" fontId="48" fillId="0" borderId="13" xfId="5" applyFont="1" applyFill="1" applyBorder="1" applyAlignment="1">
      <alignment horizontal="left" vertical="top"/>
    </xf>
    <xf numFmtId="0" fontId="48" fillId="0" borderId="28" xfId="5" applyFont="1" applyFill="1" applyBorder="1" applyAlignment="1">
      <alignment vertical="center"/>
    </xf>
    <xf numFmtId="0" fontId="48" fillId="0" borderId="29" xfId="5" applyFont="1" applyFill="1" applyBorder="1" applyAlignment="1">
      <alignment horizontal="center" vertical="center"/>
    </xf>
    <xf numFmtId="0" fontId="44" fillId="0" borderId="0" xfId="5" applyFont="1" applyFill="1" applyBorder="1"/>
    <xf numFmtId="0" fontId="46" fillId="0" borderId="0" xfId="5" applyFont="1" applyFill="1" applyBorder="1"/>
    <xf numFmtId="0" fontId="20" fillId="4" borderId="0" xfId="5" applyFont="1" applyFill="1" applyBorder="1"/>
    <xf numFmtId="0" fontId="1" fillId="4" borderId="0" xfId="5" applyFill="1" applyAlignment="1">
      <alignment horizontal="center"/>
    </xf>
    <xf numFmtId="0" fontId="1" fillId="0" borderId="0" xfId="5" applyFont="1" applyFill="1" applyBorder="1"/>
    <xf numFmtId="0" fontId="45" fillId="0" borderId="0" xfId="5" applyFont="1" applyFill="1" applyBorder="1"/>
    <xf numFmtId="49" fontId="1" fillId="0" borderId="0" xfId="5" applyNumberFormat="1" applyFont="1" applyFill="1" applyBorder="1" applyAlignment="1">
      <alignment horizontal="center"/>
    </xf>
    <xf numFmtId="49" fontId="44" fillId="0" borderId="0" xfId="5" applyNumberFormat="1" applyFont="1" applyFill="1" applyBorder="1" applyAlignment="1">
      <alignment horizontal="center"/>
    </xf>
    <xf numFmtId="0" fontId="46" fillId="0" borderId="0" xfId="5" applyFont="1" applyFill="1" applyBorder="1" applyAlignment="1">
      <alignment horizontal="right"/>
    </xf>
    <xf numFmtId="0" fontId="48" fillId="0" borderId="0" xfId="5" applyFont="1" applyFill="1" applyBorder="1"/>
    <xf numFmtId="0" fontId="44" fillId="0" borderId="0" xfId="5" applyFont="1" applyFill="1" applyBorder="1" applyAlignment="1">
      <alignment horizontal="left"/>
    </xf>
    <xf numFmtId="0" fontId="46" fillId="0" borderId="0" xfId="5" applyFont="1" applyFill="1" applyBorder="1" applyAlignment="1">
      <alignment horizontal="left"/>
    </xf>
    <xf numFmtId="0" fontId="20" fillId="0" borderId="0" xfId="5" applyFont="1" applyFill="1" applyBorder="1" applyAlignment="1">
      <alignment horizontal="right"/>
    </xf>
    <xf numFmtId="0" fontId="46" fillId="0" borderId="30" xfId="5" applyFont="1" applyFill="1" applyBorder="1" applyAlignment="1">
      <alignment horizontal="left" vertical="center"/>
    </xf>
    <xf numFmtId="0" fontId="1" fillId="0" borderId="31" xfId="5" applyFont="1" applyFill="1" applyBorder="1"/>
    <xf numFmtId="0" fontId="46" fillId="0" borderId="32" xfId="5" applyFont="1" applyFill="1" applyBorder="1" applyAlignment="1">
      <alignment horizontal="left" vertical="center"/>
    </xf>
    <xf numFmtId="49" fontId="46" fillId="0" borderId="31" xfId="5" applyNumberFormat="1" applyFont="1" applyFill="1" applyBorder="1" applyAlignment="1">
      <alignment horizontal="center" vertical="center"/>
    </xf>
    <xf numFmtId="0" fontId="46" fillId="0" borderId="33" xfId="5" applyFont="1" applyFill="1" applyBorder="1" applyAlignment="1">
      <alignment horizontal="center" vertical="center"/>
    </xf>
    <xf numFmtId="0" fontId="46" fillId="0" borderId="34" xfId="5" applyFont="1" applyFill="1" applyBorder="1" applyAlignment="1">
      <alignment horizontal="center" vertical="center"/>
    </xf>
    <xf numFmtId="0" fontId="46" fillId="0" borderId="31" xfId="5" applyFont="1" applyFill="1" applyBorder="1" applyAlignment="1">
      <alignment horizontal="center" vertical="center"/>
    </xf>
    <xf numFmtId="0" fontId="46" fillId="0" borderId="35" xfId="5" applyFont="1" applyFill="1" applyBorder="1" applyAlignment="1">
      <alignment horizontal="center" vertical="center"/>
    </xf>
    <xf numFmtId="0" fontId="46" fillId="0" borderId="36" xfId="5" applyFont="1" applyFill="1" applyBorder="1" applyAlignment="1">
      <alignment horizontal="left" vertical="center"/>
    </xf>
    <xf numFmtId="0" fontId="46" fillId="0" borderId="36" xfId="5" applyFont="1" applyFill="1" applyBorder="1" applyAlignment="1">
      <alignment horizontal="center" vertical="center"/>
    </xf>
    <xf numFmtId="0" fontId="46" fillId="0" borderId="37" xfId="5" applyFont="1" applyFill="1" applyBorder="1" applyAlignment="1">
      <alignment horizontal="left" vertical="center"/>
    </xf>
    <xf numFmtId="0" fontId="1" fillId="0" borderId="4" xfId="5" applyFont="1" applyFill="1" applyBorder="1"/>
    <xf numFmtId="0" fontId="46" fillId="0" borderId="0" xfId="5" applyFont="1" applyFill="1" applyBorder="1" applyAlignment="1">
      <alignment horizontal="left" vertical="center"/>
    </xf>
    <xf numFmtId="49" fontId="46" fillId="0" borderId="4" xfId="5" applyNumberFormat="1" applyFont="1" applyFill="1" applyBorder="1" applyAlignment="1">
      <alignment horizontal="center" vertical="center"/>
    </xf>
    <xf numFmtId="0" fontId="46" fillId="0" borderId="11" xfId="5" applyFont="1" applyFill="1" applyBorder="1" applyAlignment="1">
      <alignment horizontal="center" vertical="center"/>
    </xf>
    <xf numFmtId="0" fontId="46" fillId="0" borderId="0" xfId="5" applyFont="1" applyFill="1" applyBorder="1" applyAlignment="1">
      <alignment horizontal="center" vertical="center"/>
    </xf>
    <xf numFmtId="0" fontId="46" fillId="0" borderId="38" xfId="5" applyFont="1" applyFill="1" applyBorder="1" applyAlignment="1">
      <alignment horizontal="center" vertical="center"/>
    </xf>
    <xf numFmtId="0" fontId="46" fillId="0" borderId="4" xfId="5" applyFont="1" applyFill="1" applyBorder="1" applyAlignment="1">
      <alignment horizontal="center" vertical="center"/>
    </xf>
    <xf numFmtId="0" fontId="46" fillId="0" borderId="39" xfId="5" applyFont="1" applyFill="1" applyBorder="1" applyAlignment="1">
      <alignment horizontal="left" vertical="center"/>
    </xf>
    <xf numFmtId="0" fontId="46" fillId="0" borderId="39" xfId="5" applyFont="1" applyFill="1" applyBorder="1" applyAlignment="1">
      <alignment horizontal="center" vertical="center"/>
    </xf>
    <xf numFmtId="0" fontId="46" fillId="0" borderId="40" xfId="5" applyFont="1" applyFill="1" applyBorder="1" applyAlignment="1">
      <alignment horizontal="left" vertical="center"/>
    </xf>
    <xf numFmtId="0" fontId="1" fillId="0" borderId="41" xfId="5" applyFont="1" applyFill="1" applyBorder="1"/>
    <xf numFmtId="0" fontId="46" fillId="0" borderId="42" xfId="5" applyFont="1" applyFill="1" applyBorder="1" applyAlignment="1">
      <alignment horizontal="left" vertical="center"/>
    </xf>
    <xf numFmtId="49" fontId="46" fillId="0" borderId="29" xfId="5" applyNumberFormat="1" applyFont="1" applyFill="1" applyBorder="1" applyAlignment="1">
      <alignment horizontal="center" vertical="center"/>
    </xf>
    <xf numFmtId="0" fontId="48" fillId="0" borderId="41" xfId="5" applyFont="1" applyFill="1" applyBorder="1" applyAlignment="1">
      <alignment horizontal="center" vertical="center"/>
    </xf>
    <xf numFmtId="0" fontId="48" fillId="0" borderId="43" xfId="5" applyFont="1" applyFill="1" applyBorder="1" applyAlignment="1">
      <alignment horizontal="center" vertical="center"/>
    </xf>
    <xf numFmtId="0" fontId="48" fillId="0" borderId="44" xfId="5" applyFont="1" applyFill="1" applyBorder="1" applyAlignment="1">
      <alignment horizontal="center" vertical="center"/>
    </xf>
    <xf numFmtId="0" fontId="48" fillId="0" borderId="45" xfId="5" applyFont="1" applyFill="1" applyBorder="1" applyAlignment="1">
      <alignment horizontal="center" vertical="center"/>
    </xf>
    <xf numFmtId="0" fontId="46" fillId="0" borderId="44" xfId="5" applyFont="1" applyFill="1" applyBorder="1" applyAlignment="1">
      <alignment horizontal="center" vertical="center"/>
    </xf>
    <xf numFmtId="0" fontId="46" fillId="0" borderId="45" xfId="5" applyFont="1" applyFill="1" applyBorder="1" applyAlignment="1">
      <alignment horizontal="center" vertical="center"/>
    </xf>
    <xf numFmtId="0" fontId="48" fillId="0" borderId="37" xfId="5" applyFont="1" applyFill="1" applyBorder="1" applyAlignment="1">
      <alignment vertical="center"/>
    </xf>
    <xf numFmtId="0" fontId="48" fillId="0" borderId="4" xfId="5" applyFont="1" applyFill="1" applyBorder="1" applyAlignment="1">
      <alignment vertical="center"/>
    </xf>
    <xf numFmtId="49" fontId="44" fillId="0" borderId="11" xfId="5" applyNumberFormat="1" applyFont="1" applyFill="1" applyBorder="1" applyAlignment="1">
      <alignment horizontal="center" vertical="center"/>
    </xf>
    <xf numFmtId="176" fontId="45" fillId="0" borderId="46" xfId="5" applyNumberFormat="1" applyFont="1" applyFill="1" applyBorder="1"/>
    <xf numFmtId="49" fontId="44" fillId="0" borderId="10" xfId="5" applyNumberFormat="1" applyFont="1" applyFill="1" applyBorder="1" applyAlignment="1">
      <alignment horizontal="center" vertical="center"/>
    </xf>
    <xf numFmtId="176" fontId="45" fillId="0" borderId="9" xfId="5" applyNumberFormat="1" applyFont="1" applyFill="1" applyBorder="1"/>
    <xf numFmtId="0" fontId="48" fillId="0" borderId="14" xfId="5" applyFont="1" applyFill="1" applyBorder="1" applyAlignment="1">
      <alignment horizontal="left" vertical="center"/>
    </xf>
    <xf numFmtId="49" fontId="44" fillId="0" borderId="9" xfId="5" applyNumberFormat="1" applyFont="1" applyFill="1" applyBorder="1" applyAlignment="1">
      <alignment horizontal="center" vertical="center"/>
    </xf>
    <xf numFmtId="0" fontId="46" fillId="0" borderId="47" xfId="5" applyFont="1" applyFill="1" applyBorder="1" applyAlignment="1">
      <alignment horizontal="center" vertical="center"/>
    </xf>
    <xf numFmtId="0" fontId="46" fillId="0" borderId="48" xfId="5" applyFont="1" applyFill="1" applyBorder="1" applyAlignment="1">
      <alignment horizontal="left" vertical="center"/>
    </xf>
    <xf numFmtId="0" fontId="48" fillId="0" borderId="49" xfId="5" applyFont="1" applyFill="1" applyBorder="1" applyAlignment="1">
      <alignment horizontal="left" vertical="center"/>
    </xf>
    <xf numFmtId="49" fontId="44" fillId="0" borderId="10" xfId="5" applyNumberFormat="1" applyFont="1" applyFill="1" applyBorder="1" applyAlignment="1">
      <alignment horizontal="center" vertical="top"/>
    </xf>
    <xf numFmtId="176" fontId="45" fillId="0" borderId="10" xfId="5" applyNumberFormat="1" applyFont="1" applyFill="1" applyBorder="1" applyAlignment="1">
      <alignment vertical="top"/>
    </xf>
    <xf numFmtId="0" fontId="48" fillId="0" borderId="30" xfId="5" applyFont="1" applyFill="1" applyBorder="1" applyAlignment="1">
      <alignment vertical="center"/>
    </xf>
    <xf numFmtId="0" fontId="48" fillId="0" borderId="31" xfId="5" applyFont="1" applyFill="1" applyBorder="1" applyAlignment="1">
      <alignment vertical="center"/>
    </xf>
    <xf numFmtId="0" fontId="48" fillId="0" borderId="50" xfId="5" applyFont="1" applyFill="1" applyBorder="1" applyAlignment="1">
      <alignment vertical="center"/>
    </xf>
    <xf numFmtId="49" fontId="44" fillId="0" borderId="51" xfId="5" applyNumberFormat="1" applyFont="1" applyFill="1" applyBorder="1" applyAlignment="1">
      <alignment horizontal="center" vertical="center"/>
    </xf>
    <xf numFmtId="0" fontId="46" fillId="0" borderId="52" xfId="5" applyFont="1" applyFill="1" applyBorder="1" applyAlignment="1">
      <alignment horizontal="left" vertical="center"/>
    </xf>
    <xf numFmtId="0" fontId="48" fillId="0" borderId="53" xfId="5" applyFont="1" applyFill="1" applyBorder="1"/>
    <xf numFmtId="0" fontId="20" fillId="0" borderId="54" xfId="5" applyFont="1" applyFill="1" applyBorder="1" applyAlignment="1">
      <alignment horizontal="left" vertical="top" wrapText="1"/>
    </xf>
    <xf numFmtId="0" fontId="48" fillId="0" borderId="37" xfId="5" applyFont="1" applyFill="1" applyBorder="1" applyAlignment="1">
      <alignment vertical="center" textRotation="180"/>
    </xf>
    <xf numFmtId="0" fontId="48" fillId="0" borderId="4" xfId="5" applyFont="1" applyFill="1" applyBorder="1" applyAlignment="1">
      <alignment vertical="center" textRotation="180"/>
    </xf>
    <xf numFmtId="0" fontId="51" fillId="0" borderId="54" xfId="5" applyFont="1" applyFill="1" applyBorder="1"/>
    <xf numFmtId="0" fontId="44" fillId="0" borderId="54" xfId="5" applyFont="1" applyFill="1" applyBorder="1" applyAlignment="1">
      <alignment horizontal="left"/>
    </xf>
    <xf numFmtId="0" fontId="48" fillId="0" borderId="54" xfId="5" applyFont="1" applyFill="1" applyBorder="1"/>
    <xf numFmtId="0" fontId="48" fillId="0" borderId="37" xfId="5" applyFont="1" applyFill="1" applyBorder="1" applyAlignment="1">
      <alignment horizontal="left" vertical="center"/>
    </xf>
    <xf numFmtId="0" fontId="48" fillId="0" borderId="4" xfId="5" applyFont="1" applyFill="1" applyBorder="1" applyAlignment="1">
      <alignment horizontal="left" vertical="center"/>
    </xf>
    <xf numFmtId="49" fontId="44" fillId="0" borderId="7" xfId="5" applyNumberFormat="1" applyFont="1" applyFill="1" applyBorder="1" applyAlignment="1">
      <alignment horizontal="center" vertical="center"/>
    </xf>
    <xf numFmtId="0" fontId="44" fillId="0" borderId="37" xfId="5" applyFont="1" applyFill="1" applyBorder="1" applyAlignment="1">
      <alignment horizontal="center" vertical="center"/>
    </xf>
    <xf numFmtId="0" fontId="44" fillId="0" borderId="4" xfId="5" applyFont="1" applyFill="1" applyBorder="1" applyAlignment="1">
      <alignment horizontal="center" vertical="center"/>
    </xf>
    <xf numFmtId="0" fontId="44" fillId="0" borderId="40" xfId="5" applyFont="1" applyFill="1" applyBorder="1" applyAlignment="1">
      <alignment horizontal="center" vertical="center"/>
    </xf>
    <xf numFmtId="0" fontId="44" fillId="0" borderId="41" xfId="5" applyFont="1" applyFill="1" applyBorder="1" applyAlignment="1">
      <alignment horizontal="center" vertical="center"/>
    </xf>
    <xf numFmtId="0" fontId="48" fillId="0" borderId="55" xfId="5" applyFont="1" applyFill="1" applyBorder="1" applyAlignment="1">
      <alignment horizontal="left" vertical="top"/>
    </xf>
    <xf numFmtId="49" fontId="44" fillId="0" borderId="56" xfId="5" applyNumberFormat="1" applyFont="1" applyFill="1" applyBorder="1" applyAlignment="1">
      <alignment horizontal="center" vertical="top"/>
    </xf>
    <xf numFmtId="176" fontId="45" fillId="0" borderId="56" xfId="5" applyNumberFormat="1" applyFont="1" applyFill="1" applyBorder="1" applyAlignment="1">
      <alignment vertical="top"/>
    </xf>
    <xf numFmtId="0" fontId="46" fillId="4" borderId="42" xfId="5" applyFont="1" applyFill="1" applyBorder="1"/>
    <xf numFmtId="0" fontId="49" fillId="0" borderId="54" xfId="5" applyFont="1" applyFill="1" applyBorder="1" applyAlignment="1">
      <alignment horizontal="left" vertical="center"/>
    </xf>
    <xf numFmtId="0" fontId="1" fillId="0" borderId="0" xfId="5" applyFont="1" applyFill="1" applyBorder="1" applyAlignment="1">
      <alignment vertical="center"/>
    </xf>
    <xf numFmtId="0" fontId="20" fillId="0" borderId="30" xfId="5" applyFont="1" applyFill="1" applyBorder="1" applyAlignment="1">
      <alignment horizontal="center" vertical="center"/>
    </xf>
    <xf numFmtId="0" fontId="46" fillId="0" borderId="32" xfId="5" applyFont="1" applyFill="1" applyBorder="1" applyAlignment="1">
      <alignment vertical="center"/>
    </xf>
    <xf numFmtId="0" fontId="20" fillId="0" borderId="0" xfId="5" applyFont="1" applyFill="1" applyBorder="1" applyAlignment="1">
      <alignment vertical="center"/>
    </xf>
    <xf numFmtId="49" fontId="20" fillId="0" borderId="0" xfId="5" applyNumberFormat="1" applyFont="1" applyFill="1" applyBorder="1" applyAlignment="1">
      <alignment horizontal="center" vertical="center"/>
    </xf>
    <xf numFmtId="0" fontId="1" fillId="4" borderId="57" xfId="5" applyFont="1" applyFill="1" applyBorder="1" applyAlignment="1">
      <alignment vertical="center"/>
    </xf>
    <xf numFmtId="0" fontId="1" fillId="4" borderId="0" xfId="5" applyFont="1" applyFill="1" applyBorder="1" applyAlignment="1">
      <alignment vertical="center"/>
    </xf>
    <xf numFmtId="0" fontId="1" fillId="0" borderId="35" xfId="5" applyFont="1" applyFill="1" applyBorder="1" applyAlignment="1">
      <alignment vertical="center"/>
    </xf>
    <xf numFmtId="0" fontId="1" fillId="4" borderId="0" xfId="5" applyFont="1" applyFill="1" applyAlignment="1">
      <alignment vertical="center"/>
    </xf>
    <xf numFmtId="0" fontId="1" fillId="4" borderId="0" xfId="5" applyFill="1" applyAlignment="1">
      <alignment vertical="center"/>
    </xf>
    <xf numFmtId="0" fontId="20" fillId="0" borderId="37" xfId="5" applyFont="1" applyFill="1" applyBorder="1" applyAlignment="1">
      <alignment horizontal="center" vertical="center"/>
    </xf>
    <xf numFmtId="0" fontId="20" fillId="4" borderId="0" xfId="5" applyFont="1" applyFill="1" applyBorder="1" applyAlignment="1">
      <alignment vertical="center"/>
    </xf>
    <xf numFmtId="0" fontId="1" fillId="0" borderId="54" xfId="5" applyFont="1" applyFill="1" applyBorder="1" applyAlignment="1">
      <alignment vertical="center"/>
    </xf>
    <xf numFmtId="0" fontId="1" fillId="0" borderId="40" xfId="5" applyFont="1" applyFill="1" applyBorder="1" applyAlignment="1">
      <alignment vertical="center"/>
    </xf>
    <xf numFmtId="0" fontId="1" fillId="0" borderId="42" xfId="5" applyFont="1" applyFill="1" applyBorder="1" applyAlignment="1">
      <alignment vertical="center"/>
    </xf>
    <xf numFmtId="0" fontId="20" fillId="4" borderId="42" xfId="5" applyFont="1" applyFill="1" applyBorder="1" applyAlignment="1">
      <alignment vertical="center"/>
    </xf>
    <xf numFmtId="49" fontId="20" fillId="0" borderId="42" xfId="5" applyNumberFormat="1" applyFont="1" applyFill="1" applyBorder="1" applyAlignment="1">
      <alignment horizontal="center" vertical="center"/>
    </xf>
    <xf numFmtId="0" fontId="1" fillId="4" borderId="42" xfId="5" applyFont="1" applyFill="1" applyBorder="1" applyAlignment="1">
      <alignment vertical="center"/>
    </xf>
    <xf numFmtId="0" fontId="1" fillId="0" borderId="58" xfId="5" applyFont="1" applyFill="1" applyBorder="1" applyAlignment="1">
      <alignment vertical="center"/>
    </xf>
    <xf numFmtId="0" fontId="20" fillId="0" borderId="0" xfId="5" applyFont="1" applyFill="1" applyBorder="1"/>
    <xf numFmtId="0" fontId="46" fillId="0" borderId="32" xfId="5" applyFont="1" applyFill="1" applyBorder="1" applyAlignment="1">
      <alignment horizontal="right"/>
    </xf>
    <xf numFmtId="0" fontId="1" fillId="0" borderId="0" xfId="5" applyFont="1" applyFill="1" applyBorder="1" applyAlignment="1">
      <alignment horizontal="center"/>
    </xf>
    <xf numFmtId="0" fontId="44" fillId="0" borderId="0" xfId="5" applyFont="1" applyFill="1" applyBorder="1" applyAlignment="1">
      <alignment horizontal="center"/>
    </xf>
    <xf numFmtId="0" fontId="1" fillId="0" borderId="30" xfId="5" applyFont="1" applyFill="1" applyBorder="1"/>
    <xf numFmtId="0" fontId="46" fillId="0" borderId="32" xfId="5" applyFont="1" applyFill="1" applyBorder="1" applyAlignment="1">
      <alignment horizontal="center" vertical="center"/>
    </xf>
    <xf numFmtId="0" fontId="46" fillId="0" borderId="35" xfId="5" applyFont="1" applyFill="1" applyBorder="1" applyAlignment="1">
      <alignment horizontal="left" vertical="center"/>
    </xf>
    <xf numFmtId="0" fontId="1" fillId="0" borderId="37" xfId="5" applyFont="1" applyFill="1" applyBorder="1"/>
    <xf numFmtId="0" fontId="46" fillId="0" borderId="10" xfId="5" applyFont="1" applyFill="1" applyBorder="1" applyAlignment="1">
      <alignment horizontal="center" vertical="center"/>
    </xf>
    <xf numFmtId="0" fontId="20" fillId="0" borderId="38" xfId="5" applyFont="1" applyFill="1" applyBorder="1" applyAlignment="1">
      <alignment horizontal="center" vertical="center"/>
    </xf>
    <xf numFmtId="0" fontId="46" fillId="0" borderId="54" xfId="5" applyFont="1" applyFill="1" applyBorder="1" applyAlignment="1">
      <alignment horizontal="left" vertical="center"/>
    </xf>
    <xf numFmtId="0" fontId="1" fillId="0" borderId="40" xfId="5" applyFont="1" applyFill="1" applyBorder="1"/>
    <xf numFmtId="0" fontId="20" fillId="0" borderId="29" xfId="5" applyFont="1" applyFill="1" applyBorder="1" applyAlignment="1">
      <alignment horizontal="center" vertical="center"/>
    </xf>
    <xf numFmtId="0" fontId="48" fillId="0" borderId="59" xfId="5" applyFont="1" applyFill="1" applyBorder="1" applyAlignment="1">
      <alignment horizontal="center" vertical="center"/>
    </xf>
    <xf numFmtId="0" fontId="48" fillId="0" borderId="60" xfId="5" applyFont="1" applyFill="1" applyBorder="1" applyAlignment="1">
      <alignment horizontal="center" vertical="center"/>
    </xf>
    <xf numFmtId="0" fontId="46" fillId="0" borderId="61" xfId="5" applyFont="1" applyFill="1" applyBorder="1" applyAlignment="1">
      <alignment horizontal="left" vertical="center"/>
    </xf>
    <xf numFmtId="0" fontId="48" fillId="0" borderId="0" xfId="5" applyFont="1" applyFill="1" applyBorder="1" applyAlignment="1">
      <alignment vertical="center"/>
    </xf>
    <xf numFmtId="0" fontId="48" fillId="0" borderId="62" xfId="5" applyFont="1" applyFill="1" applyBorder="1" applyAlignment="1">
      <alignment horizontal="center" vertical="center"/>
    </xf>
    <xf numFmtId="0" fontId="48" fillId="0" borderId="28" xfId="5" applyFont="1" applyFill="1" applyBorder="1" applyAlignment="1">
      <alignment horizontal="center" vertical="center"/>
    </xf>
    <xf numFmtId="0" fontId="48" fillId="0" borderId="63" xfId="5" applyFont="1" applyFill="1" applyBorder="1" applyAlignment="1">
      <alignment vertical="center"/>
    </xf>
    <xf numFmtId="0" fontId="48" fillId="0" borderId="64" xfId="5" applyFont="1" applyFill="1" applyBorder="1" applyAlignment="1">
      <alignment vertical="center" textRotation="180"/>
    </xf>
    <xf numFmtId="0" fontId="48" fillId="0" borderId="64" xfId="5" applyFont="1" applyFill="1" applyBorder="1" applyAlignment="1">
      <alignment horizontal="center" vertical="center"/>
    </xf>
    <xf numFmtId="0" fontId="48" fillId="0" borderId="27" xfId="5" applyFont="1" applyFill="1" applyBorder="1" applyAlignment="1">
      <alignment vertical="center"/>
    </xf>
    <xf numFmtId="0" fontId="48" fillId="0" borderId="65" xfId="5" applyFont="1" applyFill="1" applyBorder="1" applyAlignment="1">
      <alignment vertical="center"/>
    </xf>
    <xf numFmtId="49" fontId="44" fillId="0" borderId="65" xfId="5" applyNumberFormat="1" applyFont="1" applyFill="1" applyBorder="1" applyAlignment="1">
      <alignment horizontal="center" vertical="center"/>
    </xf>
    <xf numFmtId="0" fontId="48" fillId="0" borderId="11" xfId="5" applyFont="1" applyFill="1" applyBorder="1" applyAlignment="1">
      <alignment vertical="center"/>
    </xf>
    <xf numFmtId="0" fontId="48" fillId="0" borderId="63" xfId="5" applyFont="1" applyFill="1" applyBorder="1" applyAlignment="1">
      <alignment horizontal="center" vertical="center"/>
    </xf>
    <xf numFmtId="0" fontId="48" fillId="0" borderId="28" xfId="5" applyFont="1" applyFill="1" applyBorder="1" applyAlignment="1">
      <alignment horizontal="left" vertical="center"/>
    </xf>
    <xf numFmtId="0" fontId="46" fillId="0" borderId="64" xfId="5" applyFont="1" applyFill="1" applyBorder="1" applyAlignment="1">
      <alignment horizontal="center"/>
    </xf>
    <xf numFmtId="0" fontId="46" fillId="0" borderId="1" xfId="5" applyFont="1" applyFill="1" applyBorder="1" applyAlignment="1">
      <alignment vertical="center"/>
    </xf>
    <xf numFmtId="0" fontId="20" fillId="0" borderId="27" xfId="5" applyFont="1" applyFill="1" applyBorder="1" applyAlignment="1">
      <alignment horizontal="center" vertical="center"/>
    </xf>
    <xf numFmtId="0" fontId="46" fillId="0" borderId="65" xfId="5" applyFont="1" applyFill="1" applyBorder="1" applyAlignment="1">
      <alignment vertical="center"/>
    </xf>
    <xf numFmtId="0" fontId="48" fillId="0" borderId="66" xfId="5" applyFont="1" applyFill="1" applyBorder="1" applyAlignment="1">
      <alignment horizontal="center" vertical="center"/>
    </xf>
    <xf numFmtId="0" fontId="46" fillId="0" borderId="67" xfId="5" applyFont="1" applyFill="1" applyBorder="1" applyAlignment="1">
      <alignment horizontal="left" vertical="center"/>
    </xf>
    <xf numFmtId="49" fontId="44" fillId="0" borderId="68" xfId="5" applyNumberFormat="1" applyFont="1" applyFill="1" applyBorder="1" applyAlignment="1">
      <alignment horizontal="center" vertical="center"/>
    </xf>
    <xf numFmtId="0" fontId="48" fillId="0" borderId="4" xfId="5" applyFont="1" applyFill="1" applyBorder="1" applyAlignment="1">
      <alignment horizontal="center" vertical="center"/>
    </xf>
    <xf numFmtId="0" fontId="46" fillId="0" borderId="69" xfId="5" applyFont="1" applyFill="1" applyBorder="1" applyAlignment="1">
      <alignment horizontal="center" vertical="top"/>
    </xf>
    <xf numFmtId="0" fontId="46" fillId="0" borderId="55" xfId="5" applyFont="1" applyFill="1" applyBorder="1" applyAlignment="1">
      <alignment horizontal="left" vertical="center"/>
    </xf>
    <xf numFmtId="49" fontId="44" fillId="0" borderId="56" xfId="5" applyNumberFormat="1" applyFont="1" applyFill="1" applyBorder="1" applyAlignment="1">
      <alignment horizontal="center" vertical="center"/>
    </xf>
    <xf numFmtId="0" fontId="46" fillId="0" borderId="30" xfId="5" applyFont="1" applyFill="1" applyBorder="1" applyAlignment="1">
      <alignment horizontal="center" vertical="center"/>
    </xf>
    <xf numFmtId="0" fontId="20" fillId="0" borderId="32" xfId="5" applyFont="1" applyFill="1" applyBorder="1" applyAlignment="1">
      <alignment vertical="center"/>
    </xf>
    <xf numFmtId="0" fontId="20" fillId="0" borderId="32" xfId="5" applyFont="1" applyFill="1" applyBorder="1" applyAlignment="1">
      <alignment horizontal="center" vertical="center"/>
    </xf>
    <xf numFmtId="0" fontId="1" fillId="0" borderId="32" xfId="5" applyFont="1" applyFill="1" applyBorder="1" applyAlignment="1">
      <alignment vertical="center"/>
    </xf>
    <xf numFmtId="0" fontId="1" fillId="0" borderId="0" xfId="5" applyFont="1" applyFill="1" applyBorder="1" applyAlignment="1">
      <alignment horizontal="center" vertical="center"/>
    </xf>
    <xf numFmtId="0" fontId="46" fillId="0" borderId="37" xfId="5" applyFont="1" applyFill="1" applyBorder="1" applyAlignment="1">
      <alignment vertical="center"/>
    </xf>
    <xf numFmtId="0" fontId="20" fillId="0" borderId="0" xfId="5" applyFont="1" applyFill="1" applyBorder="1" applyAlignment="1">
      <alignment horizontal="center" vertical="center"/>
    </xf>
    <xf numFmtId="0" fontId="46" fillId="0" borderId="40" xfId="5" applyFont="1" applyFill="1" applyBorder="1" applyAlignment="1">
      <alignment vertical="center"/>
    </xf>
    <xf numFmtId="0" fontId="20" fillId="0" borderId="42" xfId="5" applyFont="1" applyFill="1" applyBorder="1" applyAlignment="1">
      <alignment horizontal="center" vertical="center"/>
    </xf>
    <xf numFmtId="0" fontId="1" fillId="0" borderId="42" xfId="5" applyFont="1" applyFill="1" applyBorder="1" applyAlignment="1">
      <alignment horizontal="center" vertical="center"/>
    </xf>
    <xf numFmtId="0" fontId="1" fillId="4" borderId="0" xfId="5" applyFont="1" applyFill="1" applyAlignment="1">
      <alignment horizontal="center"/>
    </xf>
    <xf numFmtId="0" fontId="1" fillId="4" borderId="0" xfId="5" applyFont="1" applyFill="1" applyBorder="1" applyProtection="1"/>
    <xf numFmtId="0" fontId="1" fillId="4" borderId="0" xfId="5" applyFont="1" applyFill="1" applyBorder="1" applyAlignment="1" applyProtection="1">
      <alignment horizontal="center"/>
    </xf>
    <xf numFmtId="0" fontId="1" fillId="4" borderId="0" xfId="5" applyFont="1" applyFill="1" applyProtection="1"/>
    <xf numFmtId="0" fontId="1" fillId="4" borderId="0" xfId="5" applyFill="1" applyProtection="1"/>
    <xf numFmtId="0" fontId="44" fillId="4" borderId="0" xfId="5" applyFont="1" applyFill="1" applyBorder="1" applyAlignment="1" applyProtection="1">
      <alignment horizontal="center"/>
    </xf>
    <xf numFmtId="0" fontId="44" fillId="4" borderId="0" xfId="5" applyFont="1" applyFill="1" applyBorder="1" applyProtection="1"/>
    <xf numFmtId="0" fontId="45" fillId="4" borderId="0" xfId="5" applyFont="1" applyFill="1" applyBorder="1" applyProtection="1"/>
    <xf numFmtId="0" fontId="20" fillId="4" borderId="0" xfId="5" applyFont="1" applyFill="1" applyBorder="1" applyAlignment="1" applyProtection="1">
      <alignment horizontal="center"/>
    </xf>
    <xf numFmtId="0" fontId="46" fillId="4" borderId="0" xfId="5" applyFont="1" applyFill="1" applyBorder="1" applyAlignment="1" applyProtection="1">
      <alignment horizontal="right"/>
    </xf>
    <xf numFmtId="0" fontId="47" fillId="4" borderId="0" xfId="5" applyFont="1" applyFill="1" applyBorder="1" applyProtection="1"/>
    <xf numFmtId="0" fontId="48" fillId="4" borderId="0" xfId="5" applyFont="1" applyFill="1" applyBorder="1" applyProtection="1"/>
    <xf numFmtId="0" fontId="44" fillId="4" borderId="0" xfId="5" applyFont="1" applyFill="1" applyBorder="1" applyAlignment="1" applyProtection="1">
      <alignment horizontal="left"/>
    </xf>
    <xf numFmtId="0" fontId="46" fillId="4" borderId="0" xfId="5" applyFont="1" applyFill="1" applyBorder="1" applyAlignment="1" applyProtection="1">
      <alignment horizontal="left"/>
    </xf>
    <xf numFmtId="0" fontId="20" fillId="4" borderId="0" xfId="5" applyFont="1" applyFill="1" applyBorder="1" applyAlignment="1" applyProtection="1">
      <alignment horizontal="right"/>
    </xf>
    <xf numFmtId="0" fontId="46" fillId="4" borderId="0" xfId="5" applyFont="1" applyFill="1" applyBorder="1" applyProtection="1"/>
    <xf numFmtId="0" fontId="44" fillId="4" borderId="30" xfId="5" applyFont="1" applyFill="1" applyBorder="1" applyProtection="1"/>
    <xf numFmtId="0" fontId="44" fillId="4" borderId="32" xfId="5" applyFont="1" applyFill="1" applyBorder="1" applyAlignment="1" applyProtection="1">
      <alignment horizontal="left" vertical="center"/>
    </xf>
    <xf numFmtId="0" fontId="44" fillId="4" borderId="32" xfId="5" applyFont="1" applyFill="1" applyBorder="1" applyProtection="1"/>
    <xf numFmtId="0" fontId="44" fillId="4" borderId="31" xfId="5" applyFont="1" applyFill="1" applyBorder="1" applyAlignment="1" applyProtection="1">
      <alignment horizontal="center" vertical="center"/>
    </xf>
    <xf numFmtId="0" fontId="44" fillId="4" borderId="32" xfId="5" applyFont="1" applyFill="1" applyBorder="1" applyAlignment="1" applyProtection="1">
      <alignment vertical="center"/>
    </xf>
    <xf numFmtId="0" fontId="44" fillId="4" borderId="35" xfId="5" applyFont="1" applyFill="1" applyBorder="1" applyAlignment="1" applyProtection="1">
      <alignment vertical="center"/>
    </xf>
    <xf numFmtId="0" fontId="44" fillId="4" borderId="32" xfId="5" applyFont="1" applyFill="1" applyBorder="1" applyAlignment="1" applyProtection="1">
      <alignment horizontal="right" vertical="center"/>
    </xf>
    <xf numFmtId="0" fontId="44" fillId="4" borderId="33" xfId="5" applyFont="1" applyFill="1" applyBorder="1" applyAlignment="1" applyProtection="1">
      <alignment horizontal="center" vertical="center"/>
    </xf>
    <xf numFmtId="0" fontId="48" fillId="4" borderId="35" xfId="5" applyFont="1" applyFill="1" applyBorder="1" applyAlignment="1" applyProtection="1">
      <alignment vertical="center"/>
    </xf>
    <xf numFmtId="0" fontId="44" fillId="4" borderId="40" xfId="5" applyFont="1" applyFill="1" applyBorder="1" applyProtection="1"/>
    <xf numFmtId="0" fontId="44" fillId="4" borderId="42" xfId="5" applyFont="1" applyFill="1" applyBorder="1" applyAlignment="1" applyProtection="1">
      <alignment horizontal="left" vertical="center"/>
    </xf>
    <xf numFmtId="0" fontId="44" fillId="4" borderId="42" xfId="5" applyFont="1" applyFill="1" applyBorder="1" applyProtection="1"/>
    <xf numFmtId="0" fontId="44" fillId="4" borderId="41" xfId="5" applyFont="1" applyFill="1" applyBorder="1" applyAlignment="1" applyProtection="1">
      <alignment horizontal="center" vertical="center"/>
    </xf>
    <xf numFmtId="0" fontId="44" fillId="4" borderId="42" xfId="5" applyFont="1" applyFill="1" applyBorder="1" applyAlignment="1" applyProtection="1">
      <alignment vertical="center"/>
    </xf>
    <xf numFmtId="0" fontId="44" fillId="4" borderId="42" xfId="5" applyFont="1" applyFill="1" applyBorder="1" applyAlignment="1" applyProtection="1">
      <alignment horizontal="right" vertical="center"/>
    </xf>
    <xf numFmtId="0" fontId="44" fillId="4" borderId="58" xfId="5" applyFont="1" applyFill="1" applyBorder="1" applyAlignment="1" applyProtection="1">
      <alignment vertical="center"/>
    </xf>
    <xf numFmtId="0" fontId="44" fillId="4" borderId="56" xfId="5" applyFont="1" applyFill="1" applyBorder="1" applyAlignment="1" applyProtection="1">
      <alignment horizontal="center" vertical="center"/>
    </xf>
    <xf numFmtId="0" fontId="48" fillId="4" borderId="58" xfId="5" applyFont="1" applyFill="1" applyBorder="1" applyAlignment="1" applyProtection="1">
      <alignment vertical="center"/>
    </xf>
    <xf numFmtId="0" fontId="48" fillId="0" borderId="27" xfId="5" applyFont="1" applyFill="1" applyBorder="1" applyAlignment="1" applyProtection="1">
      <alignment horizontal="center"/>
    </xf>
    <xf numFmtId="0" fontId="48" fillId="0" borderId="2" xfId="5" applyFont="1" applyFill="1" applyBorder="1" applyAlignment="1" applyProtection="1">
      <alignment vertical="center"/>
    </xf>
    <xf numFmtId="0" fontId="48" fillId="0" borderId="3" xfId="5" applyFont="1" applyFill="1" applyBorder="1" applyAlignment="1" applyProtection="1">
      <alignment vertical="center"/>
    </xf>
    <xf numFmtId="0" fontId="49" fillId="0" borderId="2" xfId="5" applyFont="1" applyFill="1" applyBorder="1" applyAlignment="1" applyProtection="1">
      <alignment horizontal="center" vertical="center"/>
    </xf>
    <xf numFmtId="0" fontId="48" fillId="0" borderId="3" xfId="5" applyFont="1" applyFill="1" applyBorder="1" applyProtection="1"/>
    <xf numFmtId="0" fontId="44" fillId="0" borderId="8" xfId="5" applyFont="1" applyFill="1" applyBorder="1" applyAlignment="1" applyProtection="1">
      <alignment horizontal="center" vertical="center"/>
    </xf>
    <xf numFmtId="177" fontId="50" fillId="0" borderId="8" xfId="5" applyNumberFormat="1" applyFont="1" applyFill="1" applyBorder="1" applyAlignment="1" applyProtection="1">
      <alignment vertical="center"/>
    </xf>
    <xf numFmtId="0" fontId="48" fillId="0" borderId="46" xfId="5" applyFont="1" applyFill="1" applyBorder="1" applyAlignment="1" applyProtection="1">
      <alignment vertical="center"/>
    </xf>
    <xf numFmtId="0" fontId="48" fillId="0" borderId="27" xfId="5" applyFont="1" applyFill="1" applyBorder="1" applyProtection="1"/>
    <xf numFmtId="0" fontId="48" fillId="0" borderId="10" xfId="5" applyFont="1" applyFill="1" applyBorder="1" applyProtection="1"/>
    <xf numFmtId="0" fontId="49" fillId="0" borderId="6" xfId="5" applyFont="1" applyFill="1" applyBorder="1" applyAlignment="1" applyProtection="1">
      <alignment horizontal="center" vertical="center"/>
    </xf>
    <xf numFmtId="0" fontId="44" fillId="0" borderId="11" xfId="5" applyFont="1" applyFill="1" applyBorder="1" applyAlignment="1" applyProtection="1">
      <alignment horizontal="center" vertical="center"/>
    </xf>
    <xf numFmtId="177" fontId="50" fillId="0" borderId="3" xfId="5" applyNumberFormat="1" applyFont="1" applyFill="1" applyBorder="1" applyAlignment="1" applyProtection="1">
      <alignment vertical="center"/>
    </xf>
    <xf numFmtId="0" fontId="48" fillId="0" borderId="54" xfId="5" applyFont="1" applyFill="1" applyBorder="1" applyAlignment="1" applyProtection="1">
      <alignment vertical="center"/>
    </xf>
    <xf numFmtId="0" fontId="48" fillId="0" borderId="6" xfId="5" applyFont="1" applyFill="1" applyBorder="1" applyAlignment="1" applyProtection="1">
      <alignment vertical="center"/>
    </xf>
    <xf numFmtId="0" fontId="48" fillId="0" borderId="5" xfId="5" applyFont="1" applyFill="1" applyBorder="1" applyProtection="1"/>
    <xf numFmtId="0" fontId="44" fillId="0" borderId="15" xfId="5" applyFont="1" applyFill="1" applyBorder="1" applyAlignment="1" applyProtection="1">
      <alignment horizontal="center" vertical="center"/>
    </xf>
    <xf numFmtId="177" fontId="50" fillId="0" borderId="15" xfId="5" applyNumberFormat="1" applyFont="1" applyFill="1" applyBorder="1" applyAlignment="1" applyProtection="1">
      <alignment vertical="center"/>
    </xf>
    <xf numFmtId="0" fontId="48" fillId="0" borderId="70" xfId="5" applyFont="1" applyFill="1" applyBorder="1" applyAlignment="1" applyProtection="1">
      <alignment vertical="center"/>
    </xf>
    <xf numFmtId="0" fontId="48" fillId="0" borderId="5" xfId="5" applyFont="1" applyFill="1" applyBorder="1" applyAlignment="1" applyProtection="1">
      <alignment vertical="center"/>
    </xf>
    <xf numFmtId="0" fontId="44" fillId="0" borderId="7" xfId="5" applyFont="1" applyFill="1" applyBorder="1" applyAlignment="1" applyProtection="1">
      <alignment horizontal="center" vertical="center"/>
    </xf>
    <xf numFmtId="0" fontId="48" fillId="0" borderId="4" xfId="5" applyFont="1" applyFill="1" applyBorder="1" applyAlignment="1" applyProtection="1">
      <alignment horizontal="center"/>
    </xf>
    <xf numFmtId="0" fontId="46" fillId="0" borderId="70" xfId="5" applyFont="1" applyFill="1" applyBorder="1" applyAlignment="1" applyProtection="1">
      <alignment vertical="center"/>
    </xf>
    <xf numFmtId="0" fontId="49" fillId="4" borderId="1" xfId="5" applyFont="1" applyFill="1" applyBorder="1" applyAlignment="1" applyProtection="1">
      <alignment horizontal="center"/>
    </xf>
    <xf numFmtId="0" fontId="48" fillId="0" borderId="12" xfId="5" applyFont="1" applyFill="1" applyBorder="1" applyProtection="1"/>
    <xf numFmtId="0" fontId="44" fillId="0" borderId="14" xfId="5" applyFont="1" applyFill="1" applyBorder="1" applyAlignment="1" applyProtection="1">
      <alignment horizontal="center" vertical="center"/>
    </xf>
    <xf numFmtId="177" fontId="50" fillId="0" borderId="14" xfId="5" applyNumberFormat="1" applyFont="1" applyFill="1" applyBorder="1" applyAlignment="1" applyProtection="1">
      <alignment vertical="center"/>
    </xf>
    <xf numFmtId="0" fontId="48" fillId="0" borderId="71" xfId="5" applyFont="1" applyFill="1" applyBorder="1" applyAlignment="1" applyProtection="1">
      <alignment vertical="center"/>
    </xf>
    <xf numFmtId="0" fontId="49" fillId="4" borderId="2" xfId="5" applyFont="1" applyFill="1" applyBorder="1" applyAlignment="1" applyProtection="1">
      <alignment horizontal="center"/>
    </xf>
    <xf numFmtId="0" fontId="48" fillId="0" borderId="5" xfId="5" applyFont="1" applyFill="1" applyBorder="1" applyAlignment="1" applyProtection="1">
      <alignment horizontal="left" vertical="center"/>
    </xf>
    <xf numFmtId="0" fontId="48" fillId="0" borderId="6" xfId="5" applyFont="1" applyFill="1" applyBorder="1" applyAlignment="1" applyProtection="1">
      <alignment horizontal="left" vertical="center"/>
    </xf>
    <xf numFmtId="0" fontId="48" fillId="0" borderId="9" xfId="5" applyFont="1" applyFill="1" applyBorder="1" applyAlignment="1" applyProtection="1">
      <alignment vertical="center"/>
    </xf>
    <xf numFmtId="0" fontId="48" fillId="0" borderId="1" xfId="5" applyFont="1" applyFill="1" applyBorder="1" applyAlignment="1" applyProtection="1">
      <alignment vertical="center"/>
    </xf>
    <xf numFmtId="0" fontId="48" fillId="0" borderId="69" xfId="5" applyFont="1" applyFill="1" applyBorder="1" applyAlignment="1" applyProtection="1">
      <alignment horizontal="center"/>
    </xf>
    <xf numFmtId="0" fontId="49" fillId="4" borderId="59" xfId="5" applyFont="1" applyFill="1" applyBorder="1" applyAlignment="1" applyProtection="1">
      <alignment horizontal="center" vertical="center"/>
    </xf>
    <xf numFmtId="0" fontId="48" fillId="0" borderId="60" xfId="5" applyFont="1" applyFill="1" applyBorder="1" applyProtection="1"/>
    <xf numFmtId="0" fontId="44" fillId="0" borderId="72" xfId="5" applyFont="1" applyFill="1" applyBorder="1" applyAlignment="1" applyProtection="1">
      <alignment horizontal="center" vertical="center"/>
    </xf>
    <xf numFmtId="177" fontId="50" fillId="0" borderId="72" xfId="5" applyNumberFormat="1" applyFont="1" applyFill="1" applyBorder="1" applyAlignment="1" applyProtection="1">
      <alignment vertical="center"/>
    </xf>
    <xf numFmtId="0" fontId="48" fillId="0" borderId="45" xfId="5" applyFont="1" applyFill="1" applyBorder="1" applyAlignment="1" applyProtection="1">
      <alignment vertical="center"/>
    </xf>
    <xf numFmtId="177" fontId="45" fillId="0" borderId="5" xfId="5" applyNumberFormat="1" applyFont="1" applyFill="1" applyBorder="1" applyAlignment="1" applyProtection="1">
      <alignment vertical="center"/>
    </xf>
    <xf numFmtId="0" fontId="48" fillId="0" borderId="27" xfId="5" applyFont="1" applyFill="1" applyBorder="1" applyAlignment="1" applyProtection="1">
      <alignment horizontal="center" vertical="center"/>
    </xf>
    <xf numFmtId="0" fontId="49" fillId="0" borderId="1" xfId="5" applyFont="1" applyFill="1" applyBorder="1" applyAlignment="1" applyProtection="1">
      <alignment horizontal="center" vertical="center"/>
    </xf>
    <xf numFmtId="0" fontId="44" fillId="0" borderId="9" xfId="5" applyFont="1" applyFill="1" applyBorder="1" applyAlignment="1" applyProtection="1">
      <alignment horizontal="center" vertical="center"/>
    </xf>
    <xf numFmtId="0" fontId="48" fillId="0" borderId="6" xfId="5" applyFont="1" applyFill="1" applyBorder="1" applyAlignment="1" applyProtection="1">
      <alignment horizontal="center" vertical="center"/>
    </xf>
    <xf numFmtId="0" fontId="48" fillId="0" borderId="14" xfId="5" applyFont="1" applyFill="1" applyBorder="1" applyAlignment="1" applyProtection="1">
      <alignment horizontal="left"/>
    </xf>
    <xf numFmtId="0" fontId="48" fillId="0" borderId="1" xfId="5" applyFont="1" applyFill="1" applyBorder="1" applyAlignment="1" applyProtection="1">
      <alignment horizontal="left"/>
    </xf>
    <xf numFmtId="177" fontId="45" fillId="0" borderId="12" xfId="5" applyNumberFormat="1" applyFont="1" applyFill="1" applyBorder="1" applyAlignment="1" applyProtection="1">
      <alignment vertical="center"/>
    </xf>
    <xf numFmtId="0" fontId="46" fillId="0" borderId="71" xfId="5" applyFont="1" applyFill="1" applyBorder="1" applyAlignment="1" applyProtection="1">
      <alignment vertical="center"/>
    </xf>
    <xf numFmtId="0" fontId="48" fillId="0" borderId="13" xfId="5" applyFont="1" applyFill="1" applyBorder="1" applyAlignment="1" applyProtection="1">
      <alignment horizontal="left" vertical="top"/>
    </xf>
    <xf numFmtId="0" fontId="48" fillId="0" borderId="2" xfId="5" applyFont="1" applyFill="1" applyBorder="1" applyAlignment="1" applyProtection="1">
      <alignment horizontal="left" vertical="top"/>
    </xf>
    <xf numFmtId="177" fontId="45" fillId="0" borderId="3" xfId="5" applyNumberFormat="1" applyFont="1" applyFill="1" applyBorder="1" applyProtection="1"/>
    <xf numFmtId="0" fontId="46" fillId="0" borderId="54" xfId="5" applyFont="1" applyFill="1" applyBorder="1" applyAlignment="1" applyProtection="1">
      <alignment vertical="center"/>
    </xf>
    <xf numFmtId="0" fontId="46" fillId="0" borderId="27" xfId="5" applyFont="1" applyFill="1" applyBorder="1" applyProtection="1"/>
    <xf numFmtId="177" fontId="45" fillId="0" borderId="12" xfId="5" applyNumberFormat="1" applyFont="1" applyFill="1" applyBorder="1" applyProtection="1"/>
    <xf numFmtId="0" fontId="46" fillId="0" borderId="71" xfId="5" applyFont="1" applyFill="1" applyBorder="1" applyProtection="1"/>
    <xf numFmtId="0" fontId="48" fillId="0" borderId="11" xfId="5" applyFont="1" applyFill="1" applyBorder="1" applyAlignment="1" applyProtection="1">
      <alignment horizontal="center"/>
    </xf>
    <xf numFmtId="0" fontId="48" fillId="0" borderId="2" xfId="5" applyFont="1" applyFill="1" applyBorder="1" applyAlignment="1" applyProtection="1">
      <alignment horizontal="center" vertical="center"/>
    </xf>
    <xf numFmtId="0" fontId="46" fillId="0" borderId="46" xfId="5" applyFont="1" applyFill="1" applyBorder="1" applyProtection="1"/>
    <xf numFmtId="0" fontId="46" fillId="0" borderId="63" xfId="5" applyFont="1" applyFill="1" applyBorder="1" applyProtection="1"/>
    <xf numFmtId="0" fontId="48" fillId="0" borderId="2" xfId="5" applyFont="1" applyFill="1" applyBorder="1" applyAlignment="1" applyProtection="1">
      <alignment horizontal="center"/>
    </xf>
    <xf numFmtId="0" fontId="48" fillId="0" borderId="7" xfId="5" applyFont="1" applyFill="1" applyBorder="1" applyAlignment="1" applyProtection="1">
      <alignment vertical="center"/>
    </xf>
    <xf numFmtId="0" fontId="48" fillId="0" borderId="28" xfId="5" applyFont="1" applyFill="1" applyBorder="1" applyAlignment="1" applyProtection="1">
      <alignment vertical="center"/>
    </xf>
    <xf numFmtId="0" fontId="49" fillId="0" borderId="6" xfId="5" applyFont="1" applyFill="1" applyBorder="1" applyAlignment="1" applyProtection="1">
      <alignment horizontal="left" vertical="center"/>
    </xf>
    <xf numFmtId="177" fontId="45" fillId="0" borderId="5" xfId="5" applyNumberFormat="1" applyFont="1" applyFill="1" applyBorder="1" applyProtection="1"/>
    <xf numFmtId="0" fontId="46" fillId="0" borderId="70" xfId="5" applyFont="1" applyFill="1" applyBorder="1" applyProtection="1"/>
    <xf numFmtId="0" fontId="48" fillId="0" borderId="69" xfId="5" applyFont="1" applyFill="1" applyBorder="1" applyProtection="1"/>
    <xf numFmtId="0" fontId="48" fillId="0" borderId="41" xfId="5" applyFont="1" applyFill="1" applyBorder="1" applyAlignment="1" applyProtection="1">
      <alignment horizontal="center"/>
    </xf>
    <xf numFmtId="0" fontId="48" fillId="0" borderId="41" xfId="5" applyFont="1" applyFill="1" applyBorder="1" applyAlignment="1" applyProtection="1">
      <alignment vertical="center"/>
    </xf>
    <xf numFmtId="0" fontId="48" fillId="0" borderId="42" xfId="5" applyFont="1" applyFill="1" applyBorder="1" applyAlignment="1" applyProtection="1">
      <alignment vertical="center"/>
    </xf>
    <xf numFmtId="0" fontId="48" fillId="0" borderId="29" xfId="5" applyFont="1" applyFill="1" applyBorder="1" applyAlignment="1" applyProtection="1">
      <alignment horizontal="center" vertical="center"/>
    </xf>
    <xf numFmtId="0" fontId="46" fillId="0" borderId="12" xfId="5" applyFont="1" applyFill="1" applyBorder="1" applyAlignment="1" applyProtection="1">
      <alignment vertical="center"/>
    </xf>
    <xf numFmtId="0" fontId="49" fillId="0" borderId="1" xfId="5" applyFont="1" applyFill="1" applyBorder="1" applyAlignment="1" applyProtection="1">
      <alignment horizontal="left" vertical="center"/>
    </xf>
    <xf numFmtId="0" fontId="46" fillId="0" borderId="54" xfId="5" applyFont="1" applyFill="1" applyBorder="1" applyProtection="1"/>
    <xf numFmtId="0" fontId="48" fillId="0" borderId="30" xfId="5" applyFont="1" applyFill="1" applyBorder="1" applyProtection="1"/>
    <xf numFmtId="0" fontId="44" fillId="0" borderId="32" xfId="5" applyFont="1" applyFill="1" applyBorder="1" applyAlignment="1" applyProtection="1">
      <alignment horizontal="right"/>
    </xf>
    <xf numFmtId="0" fontId="44" fillId="0" borderId="32" xfId="5" applyFont="1" applyFill="1" applyBorder="1" applyProtection="1"/>
    <xf numFmtId="0" fontId="44" fillId="0" borderId="32" xfId="5" applyFont="1" applyFill="1" applyBorder="1" applyAlignment="1" applyProtection="1">
      <alignment vertical="center"/>
    </xf>
    <xf numFmtId="0" fontId="44" fillId="0" borderId="32" xfId="5" applyFont="1" applyFill="1" applyBorder="1" applyAlignment="1" applyProtection="1">
      <alignment horizontal="center" vertical="center"/>
    </xf>
    <xf numFmtId="0" fontId="48" fillId="0" borderId="32" xfId="5" applyFont="1" applyFill="1" applyBorder="1" applyAlignment="1" applyProtection="1">
      <alignment horizontal="center"/>
    </xf>
    <xf numFmtId="3" fontId="45" fillId="0" borderId="32" xfId="5" applyNumberFormat="1" applyFont="1" applyFill="1" applyBorder="1" applyProtection="1"/>
    <xf numFmtId="0" fontId="48" fillId="0" borderId="73" xfId="5" applyFont="1" applyFill="1" applyBorder="1" applyProtection="1"/>
    <xf numFmtId="0" fontId="49" fillId="0" borderId="74" xfId="5" applyFont="1" applyFill="1" applyBorder="1" applyAlignment="1" applyProtection="1">
      <alignment horizontal="center" vertical="center"/>
    </xf>
    <xf numFmtId="0" fontId="48" fillId="0" borderId="37" xfId="5" applyFont="1" applyFill="1" applyBorder="1" applyProtection="1"/>
    <xf numFmtId="0" fontId="48" fillId="0" borderId="0" xfId="5" applyFont="1" applyFill="1" applyBorder="1" applyAlignment="1" applyProtection="1">
      <alignment horizontal="center"/>
    </xf>
    <xf numFmtId="0" fontId="44" fillId="0" borderId="0" xfId="5" applyFont="1" applyFill="1" applyBorder="1" applyProtection="1"/>
    <xf numFmtId="0" fontId="44" fillId="0" borderId="0" xfId="5" applyFont="1" applyFill="1" applyBorder="1" applyAlignment="1" applyProtection="1">
      <alignment vertical="center"/>
    </xf>
    <xf numFmtId="0" fontId="44" fillId="0" borderId="0" xfId="5" applyFont="1" applyFill="1" applyBorder="1" applyAlignment="1" applyProtection="1">
      <alignment horizontal="center" vertical="center"/>
    </xf>
    <xf numFmtId="3" fontId="45" fillId="0" borderId="0" xfId="5" applyNumberFormat="1" applyFont="1" applyFill="1" applyBorder="1" applyProtection="1"/>
    <xf numFmtId="0" fontId="48" fillId="0" borderId="75" xfId="5" applyFont="1" applyFill="1" applyBorder="1" applyProtection="1"/>
    <xf numFmtId="0" fontId="49" fillId="0" borderId="13" xfId="5" applyFont="1" applyFill="1" applyBorder="1" applyAlignment="1" applyProtection="1">
      <alignment horizontal="center" vertical="center"/>
    </xf>
    <xf numFmtId="0" fontId="48" fillId="0" borderId="40" xfId="5" applyFont="1" applyFill="1" applyBorder="1" applyProtection="1"/>
    <xf numFmtId="0" fontId="48" fillId="0" borderId="42" xfId="5" applyFont="1" applyFill="1" applyBorder="1" applyAlignment="1" applyProtection="1">
      <alignment horizontal="center"/>
    </xf>
    <xf numFmtId="0" fontId="44" fillId="0" borderId="42" xfId="5" applyFont="1" applyFill="1" applyBorder="1" applyAlignment="1" applyProtection="1">
      <alignment vertical="center"/>
    </xf>
    <xf numFmtId="0" fontId="44" fillId="0" borderId="42" xfId="5" applyFont="1" applyFill="1" applyBorder="1" applyAlignment="1" applyProtection="1">
      <alignment horizontal="center" vertical="center"/>
    </xf>
    <xf numFmtId="0" fontId="44" fillId="0" borderId="42" xfId="5" applyFont="1" applyFill="1" applyBorder="1" applyProtection="1"/>
    <xf numFmtId="3" fontId="45" fillId="0" borderId="42" xfId="5" applyNumberFormat="1" applyFont="1" applyFill="1" applyBorder="1" applyProtection="1"/>
    <xf numFmtId="0" fontId="48" fillId="0" borderId="76" xfId="5" applyFont="1" applyFill="1" applyBorder="1" applyProtection="1"/>
    <xf numFmtId="0" fontId="46" fillId="0" borderId="77" xfId="5" applyFont="1" applyFill="1" applyBorder="1" applyProtection="1"/>
    <xf numFmtId="0" fontId="20" fillId="4" borderId="0" xfId="5" applyFont="1" applyFill="1" applyBorder="1" applyProtection="1"/>
    <xf numFmtId="0" fontId="44" fillId="4" borderId="0" xfId="5" applyFont="1" applyFill="1" applyBorder="1" applyAlignment="1" applyProtection="1">
      <alignment horizontal="right"/>
    </xf>
    <xf numFmtId="0" fontId="1" fillId="4" borderId="0" xfId="5" applyFill="1" applyBorder="1" applyProtection="1"/>
    <xf numFmtId="0" fontId="53" fillId="4" borderId="0" xfId="5" applyFont="1" applyFill="1" applyBorder="1" applyProtection="1"/>
    <xf numFmtId="0" fontId="53" fillId="4" borderId="0" xfId="5" applyFont="1" applyFill="1" applyBorder="1" applyAlignment="1" applyProtection="1">
      <alignment horizontal="center"/>
    </xf>
    <xf numFmtId="0" fontId="54" fillId="4" borderId="0" xfId="5" applyFont="1" applyFill="1" applyBorder="1" applyProtection="1"/>
    <xf numFmtId="0" fontId="54" fillId="4" borderId="0" xfId="5" applyFont="1" applyFill="1" applyBorder="1" applyAlignment="1" applyProtection="1">
      <alignment horizontal="center"/>
    </xf>
    <xf numFmtId="0" fontId="55" fillId="4" borderId="0" xfId="5" applyFont="1" applyFill="1" applyBorder="1" applyProtection="1"/>
    <xf numFmtId="0" fontId="55" fillId="4" borderId="0" xfId="5" applyFont="1" applyFill="1" applyBorder="1" applyAlignment="1" applyProtection="1">
      <alignment horizontal="right"/>
    </xf>
    <xf numFmtId="0" fontId="1" fillId="4" borderId="0" xfId="5" applyFill="1" applyAlignment="1" applyProtection="1">
      <alignment horizontal="center"/>
    </xf>
    <xf numFmtId="177" fontId="45" fillId="0" borderId="11" xfId="5" applyNumberFormat="1" applyFont="1" applyFill="1" applyBorder="1" applyProtection="1">
      <protection locked="0"/>
    </xf>
    <xf numFmtId="176" fontId="45" fillId="0" borderId="11" xfId="5" applyNumberFormat="1" applyFont="1" applyFill="1" applyBorder="1" applyProtection="1">
      <protection locked="0"/>
    </xf>
    <xf numFmtId="177" fontId="45" fillId="0" borderId="7" xfId="5" applyNumberFormat="1" applyFont="1" applyFill="1" applyBorder="1" applyProtection="1">
      <protection locked="0"/>
    </xf>
    <xf numFmtId="176" fontId="45" fillId="0" borderId="7" xfId="5" applyNumberFormat="1" applyFont="1" applyFill="1" applyBorder="1" applyProtection="1">
      <protection locked="0"/>
    </xf>
    <xf numFmtId="177" fontId="45" fillId="0" borderId="7" xfId="5" applyNumberFormat="1" applyFont="1" applyFill="1" applyBorder="1" applyAlignment="1" applyProtection="1">
      <alignment horizontal="right"/>
      <protection locked="0"/>
    </xf>
    <xf numFmtId="177" fontId="45" fillId="0" borderId="9" xfId="5" applyNumberFormat="1" applyFont="1" applyFill="1" applyBorder="1" applyProtection="1">
      <protection locked="0"/>
    </xf>
    <xf numFmtId="176" fontId="45" fillId="0" borderId="9" xfId="5" applyNumberFormat="1" applyFont="1" applyFill="1" applyBorder="1" applyProtection="1">
      <protection locked="0"/>
    </xf>
    <xf numFmtId="176" fontId="45" fillId="0" borderId="51" xfId="5" applyNumberFormat="1" applyFont="1" applyFill="1" applyBorder="1" applyAlignment="1" applyProtection="1">
      <alignment vertical="center"/>
      <protection locked="0"/>
    </xf>
    <xf numFmtId="176" fontId="45" fillId="0" borderId="51" xfId="5" applyNumberFormat="1" applyFont="1" applyFill="1" applyBorder="1" applyAlignment="1" applyProtection="1">
      <alignment horizontal="right" vertical="center"/>
      <protection locked="0"/>
    </xf>
    <xf numFmtId="38" fontId="45" fillId="4" borderId="8" xfId="3" applyFont="1" applyFill="1" applyBorder="1" applyAlignment="1"/>
    <xf numFmtId="38" fontId="45" fillId="4" borderId="70" xfId="3" applyFont="1" applyFill="1" applyBorder="1" applyAlignment="1"/>
    <xf numFmtId="38" fontId="45" fillId="4" borderId="71" xfId="3" applyFont="1" applyFill="1" applyBorder="1" applyAlignment="1"/>
    <xf numFmtId="38" fontId="45" fillId="0" borderId="2" xfId="3" applyFont="1" applyFill="1" applyBorder="1" applyAlignment="1" applyProtection="1">
      <protection locked="0"/>
    </xf>
    <xf numFmtId="38" fontId="45" fillId="0" borderId="6" xfId="3" applyFont="1" applyFill="1" applyBorder="1" applyAlignment="1" applyProtection="1">
      <protection locked="0"/>
    </xf>
    <xf numFmtId="38" fontId="45" fillId="0" borderId="1" xfId="3" applyFont="1" applyFill="1" applyBorder="1" applyAlignment="1" applyProtection="1">
      <protection locked="0"/>
    </xf>
    <xf numFmtId="38" fontId="45" fillId="0" borderId="78" xfId="3" applyFont="1" applyFill="1" applyBorder="1" applyAlignment="1">
      <alignment vertical="center"/>
    </xf>
    <xf numFmtId="38" fontId="45" fillId="0" borderId="79" xfId="3" applyFont="1" applyFill="1" applyBorder="1" applyAlignment="1">
      <alignment vertical="center"/>
    </xf>
    <xf numFmtId="38" fontId="45" fillId="0" borderId="12" xfId="3" applyFont="1" applyFill="1" applyBorder="1" applyAlignment="1"/>
    <xf numFmtId="38" fontId="45" fillId="0" borderId="80" xfId="3" applyFont="1" applyFill="1" applyBorder="1" applyAlignment="1">
      <alignment vertical="center"/>
    </xf>
    <xf numFmtId="38" fontId="45" fillId="4" borderId="46" xfId="3" applyFont="1" applyFill="1" applyBorder="1" applyAlignment="1"/>
    <xf numFmtId="0" fontId="50" fillId="0" borderId="81" xfId="5" applyFont="1" applyFill="1" applyBorder="1" applyAlignment="1" applyProtection="1"/>
    <xf numFmtId="0" fontId="50" fillId="0" borderId="57" xfId="5" applyFont="1" applyFill="1" applyBorder="1" applyAlignment="1" applyProtection="1"/>
    <xf numFmtId="0" fontId="50" fillId="0" borderId="82" xfId="5" applyFont="1" applyFill="1" applyBorder="1" applyAlignment="1" applyProtection="1"/>
    <xf numFmtId="0" fontId="50" fillId="0" borderId="0" xfId="5" applyFont="1" applyFill="1" applyBorder="1" applyAlignment="1" applyProtection="1"/>
    <xf numFmtId="0" fontId="50" fillId="0" borderId="75" xfId="5" applyFont="1" applyFill="1" applyBorder="1" applyAlignment="1" applyProtection="1"/>
    <xf numFmtId="0" fontId="50" fillId="0" borderId="83" xfId="5" applyFont="1" applyFill="1" applyBorder="1" applyAlignment="1" applyProtection="1"/>
    <xf numFmtId="0" fontId="50" fillId="0" borderId="80" xfId="5" applyFont="1" applyFill="1" applyBorder="1" applyAlignment="1" applyProtection="1"/>
    <xf numFmtId="0" fontId="50" fillId="0" borderId="84" xfId="5" applyFont="1" applyFill="1" applyBorder="1" applyAlignment="1" applyProtection="1"/>
    <xf numFmtId="0" fontId="46" fillId="5" borderId="85" xfId="5" applyFont="1" applyFill="1" applyBorder="1" applyAlignment="1">
      <alignment horizontal="center" vertical="center"/>
    </xf>
    <xf numFmtId="176" fontId="45" fillId="5" borderId="85" xfId="5" applyNumberFormat="1" applyFont="1" applyFill="1" applyBorder="1"/>
    <xf numFmtId="176" fontId="56" fillId="5" borderId="86" xfId="5" applyNumberFormat="1" applyFont="1" applyFill="1" applyBorder="1" applyAlignment="1">
      <alignment vertical="top"/>
    </xf>
    <xf numFmtId="38" fontId="56" fillId="5" borderId="87" xfId="3" applyFont="1" applyFill="1" applyBorder="1" applyAlignment="1">
      <alignment vertical="center"/>
    </xf>
    <xf numFmtId="38" fontId="56" fillId="5" borderId="87" xfId="3" applyFont="1" applyFill="1" applyBorder="1" applyAlignment="1">
      <alignment vertical="center" wrapText="1"/>
    </xf>
    <xf numFmtId="0" fontId="51" fillId="5" borderId="1" xfId="5" applyFont="1" applyFill="1" applyBorder="1" applyProtection="1"/>
    <xf numFmtId="0" fontId="48" fillId="5" borderId="2" xfId="5" applyFont="1" applyFill="1" applyBorder="1" applyAlignment="1" applyProtection="1">
      <alignment vertical="top"/>
    </xf>
    <xf numFmtId="0" fontId="48" fillId="5" borderId="2" xfId="5" applyFont="1" applyFill="1" applyBorder="1" applyProtection="1"/>
    <xf numFmtId="0" fontId="51" fillId="5" borderId="72" xfId="5" applyFont="1" applyFill="1" applyBorder="1" applyAlignment="1" applyProtection="1">
      <alignment horizontal="right" vertical="center"/>
    </xf>
    <xf numFmtId="0" fontId="48" fillId="5" borderId="60" xfId="5" applyFont="1" applyFill="1" applyBorder="1" applyAlignment="1" applyProtection="1">
      <alignment vertical="center"/>
    </xf>
    <xf numFmtId="0" fontId="51" fillId="5" borderId="59" xfId="5" applyFont="1" applyFill="1" applyBorder="1" applyAlignment="1" applyProtection="1">
      <alignment vertical="center"/>
    </xf>
    <xf numFmtId="0" fontId="51" fillId="5" borderId="12" xfId="5" applyFont="1" applyFill="1" applyBorder="1" applyProtection="1"/>
    <xf numFmtId="0" fontId="44" fillId="5" borderId="3" xfId="5" applyFont="1" applyFill="1" applyBorder="1" applyAlignment="1" applyProtection="1">
      <alignment horizontal="left" vertical="top"/>
    </xf>
    <xf numFmtId="0" fontId="44" fillId="5" borderId="2" xfId="5" applyFont="1" applyFill="1" applyBorder="1" applyAlignment="1" applyProtection="1">
      <alignment horizontal="left" vertical="top"/>
    </xf>
    <xf numFmtId="0" fontId="48" fillId="5" borderId="14" xfId="5" applyFont="1" applyFill="1" applyBorder="1" applyAlignment="1" applyProtection="1">
      <alignment horizontal="center"/>
    </xf>
    <xf numFmtId="0" fontId="46" fillId="5" borderId="3" xfId="5" applyFont="1" applyFill="1" applyBorder="1" applyProtection="1"/>
    <xf numFmtId="0" fontId="48" fillId="5" borderId="3" xfId="5" applyFont="1" applyFill="1" applyBorder="1" applyAlignment="1" applyProtection="1">
      <alignment horizontal="left" vertical="top"/>
    </xf>
    <xf numFmtId="0" fontId="48" fillId="5" borderId="2" xfId="5" applyFont="1" applyFill="1" applyBorder="1" applyAlignment="1" applyProtection="1">
      <alignment horizontal="left" vertical="top"/>
    </xf>
    <xf numFmtId="0" fontId="48" fillId="5" borderId="81" xfId="5" applyFont="1" applyFill="1" applyBorder="1" applyAlignment="1" applyProtection="1">
      <alignment vertical="center"/>
    </xf>
    <xf numFmtId="0" fontId="52" fillId="5" borderId="57" xfId="5" applyFont="1" applyFill="1" applyBorder="1" applyProtection="1"/>
    <xf numFmtId="0" fontId="46" fillId="5" borderId="57" xfId="5" applyFont="1" applyFill="1" applyBorder="1" applyProtection="1"/>
    <xf numFmtId="0" fontId="49" fillId="5" borderId="88" xfId="5" applyFont="1" applyFill="1" applyBorder="1" applyAlignment="1" applyProtection="1">
      <alignment horizontal="left" vertical="center"/>
    </xf>
    <xf numFmtId="0" fontId="48" fillId="5" borderId="89" xfId="5" applyFont="1" applyFill="1" applyBorder="1" applyAlignment="1" applyProtection="1">
      <alignment vertical="center"/>
    </xf>
    <xf numFmtId="0" fontId="52" fillId="5" borderId="0" xfId="5" applyFont="1" applyFill="1" applyBorder="1" applyAlignment="1" applyProtection="1">
      <alignment vertical="center"/>
    </xf>
    <xf numFmtId="0" fontId="46" fillId="5" borderId="0" xfId="5" applyFont="1" applyFill="1" applyBorder="1" applyAlignment="1" applyProtection="1">
      <alignment vertical="center"/>
    </xf>
    <xf numFmtId="0" fontId="49" fillId="5" borderId="4" xfId="5" applyFont="1" applyFill="1" applyBorder="1" applyAlignment="1" applyProtection="1">
      <alignment horizontal="left" vertical="center"/>
    </xf>
    <xf numFmtId="0" fontId="48" fillId="5" borderId="83" xfId="5" applyFont="1" applyFill="1" applyBorder="1" applyAlignment="1" applyProtection="1">
      <alignment vertical="center"/>
    </xf>
    <xf numFmtId="0" fontId="48" fillId="5" borderId="80" xfId="5" applyFont="1" applyFill="1" applyBorder="1" applyAlignment="1" applyProtection="1">
      <alignment horizontal="left" vertical="top"/>
    </xf>
    <xf numFmtId="0" fontId="46" fillId="5" borderId="80" xfId="5" applyFont="1" applyFill="1" applyBorder="1" applyProtection="1"/>
    <xf numFmtId="0" fontId="46" fillId="5" borderId="90" xfId="5" applyFont="1" applyFill="1" applyBorder="1" applyAlignment="1" applyProtection="1">
      <alignment horizontal="left"/>
    </xf>
    <xf numFmtId="38" fontId="50" fillId="0" borderId="3" xfId="3" applyFont="1" applyFill="1" applyBorder="1" applyAlignment="1" applyProtection="1"/>
    <xf numFmtId="38" fontId="50" fillId="0" borderId="5" xfId="3" applyFont="1" applyFill="1" applyBorder="1" applyAlignment="1" applyProtection="1"/>
    <xf numFmtId="38" fontId="50" fillId="0" borderId="60" xfId="3" applyFont="1" applyFill="1" applyBorder="1" applyAlignment="1" applyProtection="1"/>
    <xf numFmtId="38" fontId="50" fillId="0" borderId="12" xfId="3" applyFont="1" applyFill="1" applyBorder="1" applyAlignment="1" applyProtection="1"/>
    <xf numFmtId="38" fontId="50" fillId="0" borderId="3" xfId="3" applyFont="1" applyFill="1" applyBorder="1" applyAlignment="1" applyProtection="1">
      <alignment vertical="center"/>
    </xf>
    <xf numFmtId="38" fontId="50" fillId="0" borderId="5" xfId="3" applyFont="1" applyFill="1" applyBorder="1" applyAlignment="1" applyProtection="1">
      <alignment vertical="center"/>
    </xf>
    <xf numFmtId="38" fontId="50" fillId="0" borderId="12" xfId="3" applyFont="1" applyFill="1" applyBorder="1" applyAlignment="1" applyProtection="1">
      <alignment vertical="center"/>
    </xf>
    <xf numFmtId="38" fontId="45" fillId="0" borderId="6" xfId="3" applyFont="1" applyFill="1" applyBorder="1" applyAlignment="1" applyProtection="1">
      <alignment vertical="center" shrinkToFit="1"/>
    </xf>
    <xf numFmtId="38" fontId="45" fillId="0" borderId="2" xfId="3" applyFont="1" applyFill="1" applyBorder="1" applyAlignment="1" applyProtection="1">
      <alignment vertical="center" shrinkToFit="1"/>
    </xf>
    <xf numFmtId="38" fontId="45" fillId="0" borderId="6" xfId="3" applyFont="1" applyFill="1" applyBorder="1" applyAlignment="1" applyProtection="1">
      <alignment vertical="center" shrinkToFit="1"/>
      <protection locked="0"/>
    </xf>
    <xf numFmtId="38" fontId="45" fillId="0" borderId="41" xfId="3" applyFont="1" applyFill="1" applyBorder="1" applyAlignment="1">
      <alignment vertical="center" shrinkToFit="1"/>
    </xf>
    <xf numFmtId="38" fontId="45" fillId="0" borderId="51" xfId="3" applyFont="1" applyFill="1" applyBorder="1" applyAlignment="1">
      <alignment vertical="center" shrinkToFit="1"/>
    </xf>
    <xf numFmtId="38" fontId="45" fillId="0" borderId="7" xfId="3" applyFont="1" applyFill="1" applyBorder="1" applyAlignment="1">
      <alignment vertical="center" shrinkToFit="1"/>
    </xf>
    <xf numFmtId="38" fontId="45" fillId="0" borderId="15" xfId="3" applyFont="1" applyFill="1" applyBorder="1" applyAlignment="1">
      <alignment vertical="center" shrinkToFit="1"/>
    </xf>
    <xf numFmtId="38" fontId="45" fillId="0" borderId="9" xfId="3" applyFont="1" applyFill="1" applyBorder="1" applyAlignment="1">
      <alignment vertical="center" shrinkToFit="1"/>
    </xf>
    <xf numFmtId="38" fontId="45" fillId="0" borderId="14" xfId="3" applyFont="1" applyFill="1" applyBorder="1" applyAlignment="1">
      <alignment vertical="center" shrinkToFit="1"/>
    </xf>
    <xf numFmtId="38" fontId="45" fillId="0" borderId="91" xfId="3" applyFont="1" applyFill="1" applyBorder="1" applyAlignment="1">
      <alignment vertical="center" shrinkToFit="1"/>
    </xf>
    <xf numFmtId="38" fontId="45" fillId="0" borderId="8" xfId="3" applyFont="1" applyFill="1" applyBorder="1" applyAlignment="1">
      <alignment vertical="center" shrinkToFit="1"/>
    </xf>
    <xf numFmtId="38" fontId="45" fillId="0" borderId="13" xfId="3" applyFont="1" applyFill="1" applyBorder="1" applyAlignment="1">
      <alignment vertical="center" shrinkToFit="1"/>
    </xf>
    <xf numFmtId="38" fontId="45" fillId="0" borderId="54" xfId="3" applyFont="1" applyFill="1" applyBorder="1" applyAlignment="1">
      <alignment vertical="center" shrinkToFit="1"/>
    </xf>
    <xf numFmtId="38" fontId="45" fillId="0" borderId="92" xfId="3" applyFont="1" applyFill="1" applyBorder="1" applyAlignment="1" applyProtection="1">
      <alignment vertical="center" shrinkToFit="1"/>
      <protection locked="0"/>
    </xf>
    <xf numFmtId="38" fontId="45" fillId="0" borderId="53" xfId="3" applyFont="1" applyFill="1" applyBorder="1" applyAlignment="1">
      <alignment vertical="center" shrinkToFit="1"/>
    </xf>
    <xf numFmtId="38" fontId="45" fillId="0" borderId="93" xfId="3" applyFont="1" applyFill="1" applyBorder="1" applyAlignment="1">
      <alignment vertical="center" shrinkToFit="1"/>
    </xf>
    <xf numFmtId="38" fontId="45" fillId="0" borderId="94" xfId="3" applyFont="1" applyFill="1" applyBorder="1" applyAlignment="1">
      <alignment vertical="center" shrinkToFit="1"/>
    </xf>
    <xf numFmtId="38" fontId="56" fillId="5" borderId="95" xfId="3" applyFont="1" applyFill="1" applyBorder="1" applyAlignment="1">
      <alignment vertical="center" shrinkToFit="1"/>
    </xf>
    <xf numFmtId="38" fontId="56" fillId="5" borderId="70" xfId="3" applyFont="1" applyFill="1" applyBorder="1" applyAlignment="1">
      <alignment vertical="center" shrinkToFit="1"/>
    </xf>
    <xf numFmtId="38" fontId="56" fillId="5" borderId="71" xfId="3" applyFont="1" applyFill="1" applyBorder="1" applyAlignment="1">
      <alignment vertical="center" shrinkToFit="1"/>
    </xf>
    <xf numFmtId="38" fontId="56" fillId="5" borderId="85" xfId="3" applyFont="1" applyFill="1" applyBorder="1" applyAlignment="1">
      <alignment vertical="center" shrinkToFit="1"/>
    </xf>
    <xf numFmtId="38" fontId="56" fillId="5" borderId="54" xfId="3" applyFont="1" applyFill="1" applyBorder="1" applyAlignment="1">
      <alignment vertical="center" shrinkToFit="1"/>
    </xf>
    <xf numFmtId="38" fontId="56" fillId="5" borderId="46" xfId="3" applyFont="1" applyFill="1" applyBorder="1" applyAlignment="1">
      <alignment vertical="center" shrinkToFit="1"/>
    </xf>
    <xf numFmtId="38" fontId="56" fillId="5" borderId="38" xfId="3" applyFont="1" applyFill="1" applyBorder="1" applyAlignment="1">
      <alignment vertical="center" shrinkToFit="1"/>
    </xf>
    <xf numFmtId="38" fontId="56" fillId="5" borderId="86" xfId="3" applyFont="1" applyFill="1" applyBorder="1" applyAlignment="1">
      <alignment vertical="center" shrinkToFit="1"/>
    </xf>
    <xf numFmtId="176" fontId="45" fillId="0" borderId="11" xfId="5" applyNumberFormat="1" applyFont="1" applyFill="1" applyBorder="1" applyAlignment="1" applyProtection="1">
      <alignment vertical="center" shrinkToFit="1"/>
      <protection locked="0"/>
    </xf>
    <xf numFmtId="176" fontId="56" fillId="5" borderId="96" xfId="5" applyNumberFormat="1" applyFont="1" applyFill="1" applyBorder="1" applyAlignment="1">
      <alignment vertical="center" shrinkToFit="1"/>
    </xf>
    <xf numFmtId="176" fontId="45" fillId="0" borderId="7" xfId="5" applyNumberFormat="1" applyFont="1" applyFill="1" applyBorder="1" applyAlignment="1" applyProtection="1">
      <alignment vertical="center" shrinkToFit="1"/>
      <protection locked="0"/>
    </xf>
    <xf numFmtId="176" fontId="56" fillId="5" borderId="97" xfId="5" applyNumberFormat="1" applyFont="1" applyFill="1" applyBorder="1" applyAlignment="1">
      <alignment vertical="center" shrinkToFit="1"/>
    </xf>
    <xf numFmtId="176" fontId="45" fillId="0" borderId="9" xfId="5" applyNumberFormat="1" applyFont="1" applyFill="1" applyBorder="1" applyAlignment="1" applyProtection="1">
      <alignment vertical="center" shrinkToFit="1"/>
      <protection locked="0"/>
    </xf>
    <xf numFmtId="176" fontId="56" fillId="5" borderId="85" xfId="5" applyNumberFormat="1" applyFont="1" applyFill="1" applyBorder="1" applyAlignment="1">
      <alignment vertical="center" shrinkToFit="1"/>
    </xf>
    <xf numFmtId="176" fontId="45" fillId="0" borderId="65" xfId="5" applyNumberFormat="1" applyFont="1" applyFill="1" applyBorder="1" applyAlignment="1" applyProtection="1">
      <alignment vertical="center" shrinkToFit="1"/>
      <protection locked="0"/>
    </xf>
    <xf numFmtId="176" fontId="56" fillId="5" borderId="98" xfId="5" applyNumberFormat="1" applyFont="1" applyFill="1" applyBorder="1" applyAlignment="1">
      <alignment vertical="center" shrinkToFit="1"/>
    </xf>
    <xf numFmtId="176" fontId="45" fillId="0" borderId="10" xfId="5" applyNumberFormat="1" applyFont="1" applyFill="1" applyBorder="1" applyAlignment="1" applyProtection="1">
      <alignment vertical="center" shrinkToFit="1"/>
      <protection locked="0"/>
    </xf>
    <xf numFmtId="176" fontId="56" fillId="5" borderId="99" xfId="5" applyNumberFormat="1" applyFont="1" applyFill="1" applyBorder="1" applyAlignment="1">
      <alignment vertical="center" shrinkToFit="1"/>
    </xf>
    <xf numFmtId="176" fontId="56" fillId="5" borderId="38" xfId="5" applyNumberFormat="1" applyFont="1" applyFill="1" applyBorder="1" applyAlignment="1">
      <alignment vertical="center" shrinkToFit="1"/>
    </xf>
    <xf numFmtId="176" fontId="45" fillId="0" borderId="56" xfId="5" applyNumberFormat="1" applyFont="1" applyFill="1" applyBorder="1" applyAlignment="1">
      <alignment vertical="center" shrinkToFit="1"/>
    </xf>
    <xf numFmtId="176" fontId="56" fillId="5" borderId="86" xfId="5" applyNumberFormat="1" applyFont="1" applyFill="1" applyBorder="1" applyAlignment="1">
      <alignment vertical="center" shrinkToFit="1"/>
    </xf>
    <xf numFmtId="176" fontId="45" fillId="0" borderId="7" xfId="5" applyNumberFormat="1" applyFont="1" applyFill="1" applyBorder="1" applyAlignment="1" applyProtection="1">
      <alignment vertical="center" shrinkToFit="1"/>
    </xf>
    <xf numFmtId="0" fontId="0" fillId="0" borderId="0" xfId="0" applyAlignment="1">
      <alignment horizontal="center" vertical="center" shrinkToFit="1"/>
    </xf>
    <xf numFmtId="38" fontId="16" fillId="0" borderId="26" xfId="3" applyFont="1" applyBorder="1" applyAlignment="1">
      <alignment vertical="center" shrinkToFit="1"/>
    </xf>
    <xf numFmtId="10" fontId="16" fillId="0" borderId="7" xfId="1" applyNumberFormat="1" applyFont="1" applyBorder="1" applyAlignment="1">
      <alignment vertical="center" shrinkToFit="1"/>
    </xf>
    <xf numFmtId="38" fontId="45" fillId="0" borderId="1" xfId="3" applyFont="1" applyFill="1" applyBorder="1" applyAlignment="1" applyProtection="1">
      <alignment vertical="center" shrinkToFit="1"/>
    </xf>
    <xf numFmtId="38" fontId="45" fillId="0" borderId="100" xfId="3" applyFont="1" applyFill="1" applyBorder="1" applyAlignment="1" applyProtection="1">
      <alignment vertical="center" shrinkToFit="1"/>
    </xf>
    <xf numFmtId="0" fontId="36" fillId="0" borderId="0" xfId="0" applyFont="1" applyAlignment="1">
      <alignment vertical="center"/>
    </xf>
    <xf numFmtId="38" fontId="45" fillId="0" borderId="101" xfId="3" applyFont="1" applyFill="1" applyBorder="1" applyAlignment="1" applyProtection="1">
      <alignment vertical="center" shrinkToFit="1"/>
    </xf>
    <xf numFmtId="0" fontId="1" fillId="0" borderId="0" xfId="5" applyFill="1" applyBorder="1" applyAlignment="1">
      <alignment vertical="center"/>
    </xf>
    <xf numFmtId="0" fontId="1" fillId="0" borderId="0" xfId="5" applyNumberFormat="1" applyFill="1" applyBorder="1" applyAlignment="1">
      <alignment vertical="center"/>
    </xf>
    <xf numFmtId="0" fontId="45" fillId="0" borderId="0" xfId="5" applyFont="1" applyFill="1" applyBorder="1" applyAlignment="1">
      <alignment vertical="center"/>
    </xf>
    <xf numFmtId="0" fontId="45" fillId="0" borderId="0" xfId="5" applyNumberFormat="1" applyFont="1" applyFill="1" applyBorder="1" applyAlignment="1">
      <alignment vertical="center"/>
    </xf>
    <xf numFmtId="0" fontId="45" fillId="0" borderId="7" xfId="5" applyFont="1" applyFill="1" applyBorder="1" applyAlignment="1">
      <alignment vertical="center" shrinkToFit="1"/>
    </xf>
    <xf numFmtId="38" fontId="45" fillId="4" borderId="2" xfId="3" applyFont="1" applyFill="1" applyBorder="1" applyAlignment="1" applyProtection="1">
      <alignment shrinkToFit="1"/>
    </xf>
    <xf numFmtId="38" fontId="45" fillId="0" borderId="46" xfId="3" applyFont="1" applyFill="1" applyBorder="1" applyAlignment="1" applyProtection="1">
      <alignment shrinkToFit="1"/>
    </xf>
    <xf numFmtId="38" fontId="45" fillId="4" borderId="6" xfId="3" applyFont="1" applyFill="1" applyBorder="1" applyAlignment="1" applyProtection="1">
      <alignment shrinkToFit="1"/>
    </xf>
    <xf numFmtId="38" fontId="45" fillId="0" borderId="70" xfId="3" applyFont="1" applyFill="1" applyBorder="1" applyAlignment="1" applyProtection="1">
      <alignment shrinkToFit="1"/>
    </xf>
    <xf numFmtId="38" fontId="45" fillId="4" borderId="1" xfId="3" applyFont="1" applyFill="1" applyBorder="1" applyAlignment="1" applyProtection="1">
      <alignment shrinkToFit="1"/>
    </xf>
    <xf numFmtId="38" fontId="45" fillId="0" borderId="71" xfId="3" applyFont="1" applyFill="1" applyBorder="1" applyAlignment="1" applyProtection="1">
      <alignment shrinkToFit="1"/>
    </xf>
    <xf numFmtId="0" fontId="45" fillId="0" borderId="0" xfId="5" applyFont="1" applyFill="1" applyBorder="1" applyAlignment="1">
      <alignment horizontal="right" vertical="center"/>
    </xf>
    <xf numFmtId="38" fontId="45" fillId="0" borderId="26" xfId="3" applyFont="1" applyFill="1" applyBorder="1" applyAlignment="1">
      <alignment vertical="center"/>
    </xf>
    <xf numFmtId="38" fontId="45" fillId="0" borderId="26" xfId="3" applyFont="1" applyFill="1" applyBorder="1" applyAlignment="1" applyProtection="1">
      <alignment vertical="center" shrinkToFit="1"/>
      <protection locked="0"/>
    </xf>
    <xf numFmtId="38" fontId="50" fillId="0" borderId="89" xfId="5" applyNumberFormat="1" applyFont="1" applyFill="1" applyBorder="1" applyAlignment="1" applyProtection="1"/>
    <xf numFmtId="0" fontId="45" fillId="0" borderId="0" xfId="5" applyNumberFormat="1" applyFont="1" applyFill="1" applyBorder="1" applyAlignment="1"/>
    <xf numFmtId="0" fontId="0" fillId="0" borderId="7" xfId="3" applyNumberFormat="1" applyFont="1" applyBorder="1" applyAlignment="1" applyProtection="1">
      <alignment vertical="center" shrinkToFit="1"/>
      <protection locked="0"/>
    </xf>
    <xf numFmtId="0" fontId="60" fillId="0" borderId="28" xfId="2" applyNumberFormat="1" applyFont="1" applyBorder="1" applyAlignment="1" applyProtection="1">
      <alignment horizontal="center" vertical="center" shrinkToFit="1"/>
      <protection hidden="1"/>
    </xf>
    <xf numFmtId="0" fontId="60" fillId="0" borderId="64" xfId="2" applyNumberFormat="1" applyFont="1" applyBorder="1" applyAlignment="1" applyProtection="1">
      <alignment horizontal="center" vertical="center" shrinkToFit="1"/>
      <protection hidden="1"/>
    </xf>
    <xf numFmtId="38" fontId="16" fillId="6" borderId="102" xfId="3" applyFont="1" applyFill="1" applyBorder="1" applyAlignment="1" applyProtection="1">
      <alignment horizontal="center" vertical="center" shrinkToFit="1"/>
      <protection hidden="1"/>
    </xf>
    <xf numFmtId="38" fontId="0" fillId="0" borderId="97" xfId="3" applyFont="1" applyBorder="1" applyAlignment="1" applyProtection="1">
      <alignment horizontal="right" vertical="center" shrinkToFit="1"/>
      <protection hidden="1"/>
    </xf>
    <xf numFmtId="38" fontId="0" fillId="0" borderId="85" xfId="3" applyFont="1" applyBorder="1" applyAlignment="1" applyProtection="1">
      <alignment horizontal="right" vertical="center" shrinkToFit="1"/>
      <protection hidden="1"/>
    </xf>
    <xf numFmtId="38" fontId="0" fillId="0" borderId="103" xfId="3" applyFont="1" applyBorder="1" applyAlignment="1" applyProtection="1">
      <alignment horizontal="right" vertical="center" shrinkToFit="1"/>
      <protection hidden="1"/>
    </xf>
    <xf numFmtId="38" fontId="0" fillId="0" borderId="0" xfId="3" applyFont="1" applyAlignment="1" applyProtection="1">
      <alignment vertical="center" shrinkToFit="1"/>
      <protection hidden="1"/>
    </xf>
    <xf numFmtId="38" fontId="16" fillId="6" borderId="62" xfId="3" applyFont="1" applyFill="1" applyBorder="1" applyAlignment="1" applyProtection="1">
      <alignment horizontal="center" vertical="center" shrinkToFit="1"/>
      <protection hidden="1"/>
    </xf>
    <xf numFmtId="38" fontId="0" fillId="0" borderId="0" xfId="3" applyFont="1" applyAlignment="1" applyProtection="1">
      <alignment horizontal="center" vertical="center" shrinkToFit="1"/>
      <protection hidden="1"/>
    </xf>
    <xf numFmtId="38" fontId="0" fillId="0" borderId="104" xfId="3" applyFont="1" applyBorder="1" applyAlignment="1" applyProtection="1">
      <alignment horizontal="center" vertical="center" shrinkToFit="1"/>
      <protection hidden="1"/>
    </xf>
    <xf numFmtId="38" fontId="16" fillId="6" borderId="7" xfId="3" applyFont="1" applyFill="1" applyBorder="1" applyAlignment="1" applyProtection="1">
      <alignment horizontal="center" vertical="center" shrinkToFit="1"/>
      <protection hidden="1"/>
    </xf>
    <xf numFmtId="181" fontId="16" fillId="6" borderId="7" xfId="3" applyNumberFormat="1" applyFont="1" applyFill="1" applyBorder="1" applyAlignment="1" applyProtection="1">
      <alignment horizontal="center" vertical="center" shrinkToFit="1"/>
      <protection hidden="1"/>
    </xf>
    <xf numFmtId="181" fontId="16" fillId="7" borderId="7" xfId="3" applyNumberFormat="1" applyFont="1" applyFill="1" applyBorder="1" applyAlignment="1" applyProtection="1">
      <alignment vertical="center" shrinkToFit="1"/>
      <protection hidden="1"/>
    </xf>
    <xf numFmtId="38" fontId="16" fillId="7" borderId="7" xfId="3" applyFont="1" applyFill="1" applyBorder="1" applyAlignment="1" applyProtection="1">
      <alignment vertical="center" shrinkToFit="1"/>
      <protection hidden="1"/>
    </xf>
    <xf numFmtId="0" fontId="16" fillId="6" borderId="7" xfId="3" applyNumberFormat="1" applyFont="1" applyFill="1" applyBorder="1" applyAlignment="1" applyProtection="1">
      <alignment horizontal="center" vertical="center" shrinkToFit="1"/>
      <protection hidden="1"/>
    </xf>
    <xf numFmtId="38" fontId="0" fillId="0" borderId="7" xfId="3" applyFont="1" applyBorder="1" applyAlignment="1" applyProtection="1">
      <alignment vertical="center" shrinkToFit="1"/>
      <protection hidden="1"/>
    </xf>
    <xf numFmtId="38" fontId="0" fillId="0" borderId="7" xfId="3" applyFont="1" applyBorder="1" applyAlignment="1" applyProtection="1">
      <alignment horizontal="center" vertical="center" shrinkToFit="1"/>
      <protection hidden="1"/>
    </xf>
    <xf numFmtId="0" fontId="16" fillId="0" borderId="0" xfId="0" applyFont="1" applyAlignment="1">
      <alignment vertical="center"/>
    </xf>
    <xf numFmtId="0" fontId="16" fillId="6" borderId="105" xfId="0" applyFont="1" applyFill="1" applyBorder="1" applyAlignment="1">
      <alignment horizontal="center" vertical="center" shrinkToFit="1"/>
    </xf>
    <xf numFmtId="0" fontId="0" fillId="8" borderId="11" xfId="0" applyFill="1" applyBorder="1" applyAlignment="1">
      <alignment horizontal="distributed" vertical="center" indent="1" shrinkToFit="1"/>
    </xf>
    <xf numFmtId="38" fontId="1" fillId="0" borderId="11" xfId="3" applyBorder="1" applyAlignment="1" applyProtection="1">
      <alignment vertical="center" shrinkToFit="1"/>
      <protection locked="0"/>
    </xf>
    <xf numFmtId="38" fontId="1" fillId="0" borderId="11" xfId="3" applyBorder="1" applyAlignment="1">
      <alignment vertical="center" shrinkToFit="1"/>
    </xf>
    <xf numFmtId="10" fontId="1" fillId="0" borderId="11" xfId="1" applyNumberFormat="1" applyBorder="1" applyAlignment="1">
      <alignment vertical="center" shrinkToFit="1"/>
    </xf>
    <xf numFmtId="183" fontId="1" fillId="0" borderId="11" xfId="1" applyNumberFormat="1" applyBorder="1" applyAlignment="1">
      <alignment vertical="center" shrinkToFit="1"/>
    </xf>
    <xf numFmtId="0" fontId="0" fillId="8" borderId="9" xfId="0" applyFill="1" applyBorder="1" applyAlignment="1">
      <alignment horizontal="distributed" vertical="center" indent="1" shrinkToFit="1"/>
    </xf>
    <xf numFmtId="38" fontId="1" fillId="0" borderId="9" xfId="3" applyBorder="1" applyAlignment="1" applyProtection="1">
      <alignment vertical="center" shrinkToFit="1"/>
      <protection locked="0"/>
    </xf>
    <xf numFmtId="40" fontId="1" fillId="0" borderId="9" xfId="3" applyNumberFormat="1" applyBorder="1" applyAlignment="1">
      <alignment vertical="center" shrinkToFit="1"/>
    </xf>
    <xf numFmtId="10" fontId="1" fillId="0" borderId="9" xfId="1" applyNumberFormat="1" applyBorder="1" applyAlignment="1">
      <alignment vertical="center" shrinkToFit="1"/>
    </xf>
    <xf numFmtId="38" fontId="1" fillId="0" borderId="9" xfId="3" applyBorder="1" applyAlignment="1">
      <alignment vertical="center" shrinkToFit="1"/>
    </xf>
    <xf numFmtId="183" fontId="1" fillId="0" borderId="9" xfId="1" applyNumberFormat="1" applyBorder="1" applyAlignment="1">
      <alignment vertical="center" shrinkToFit="1"/>
    </xf>
    <xf numFmtId="0" fontId="0" fillId="8" borderId="106" xfId="0" applyFill="1" applyBorder="1" applyAlignment="1">
      <alignment horizontal="distributed" vertical="center" indent="1" shrinkToFit="1"/>
    </xf>
    <xf numFmtId="38" fontId="1" fillId="0" borderId="106" xfId="3" applyBorder="1" applyAlignment="1" applyProtection="1">
      <alignment vertical="center" shrinkToFit="1"/>
      <protection locked="0"/>
    </xf>
    <xf numFmtId="40" fontId="1" fillId="0" borderId="106" xfId="3" applyNumberFormat="1" applyBorder="1" applyAlignment="1" applyProtection="1">
      <alignment vertical="center" shrinkToFit="1"/>
      <protection locked="0"/>
    </xf>
    <xf numFmtId="10" fontId="1" fillId="0" borderId="106" xfId="1" applyNumberFormat="1" applyBorder="1" applyAlignment="1">
      <alignment vertical="center" shrinkToFit="1"/>
    </xf>
    <xf numFmtId="38" fontId="1" fillId="0" borderId="106" xfId="3" applyBorder="1" applyAlignment="1">
      <alignment vertical="center" shrinkToFit="1"/>
    </xf>
    <xf numFmtId="183" fontId="1" fillId="0" borderId="106" xfId="1" applyNumberFormat="1" applyBorder="1" applyAlignment="1">
      <alignment vertical="center" shrinkToFit="1"/>
    </xf>
    <xf numFmtId="0" fontId="0" fillId="8" borderId="7" xfId="0" applyFill="1" applyBorder="1" applyAlignment="1">
      <alignment horizontal="distributed" vertical="center" indent="1" shrinkToFit="1"/>
    </xf>
    <xf numFmtId="38" fontId="1" fillId="0" borderId="7" xfId="3" applyBorder="1" applyAlignment="1" applyProtection="1">
      <alignment vertical="center" shrinkToFit="1"/>
      <protection locked="0"/>
    </xf>
    <xf numFmtId="40" fontId="1" fillId="0" borderId="7" xfId="3" applyNumberFormat="1" applyBorder="1" applyAlignment="1" applyProtection="1">
      <alignment vertical="center" shrinkToFit="1"/>
      <protection locked="0"/>
    </xf>
    <xf numFmtId="10" fontId="1" fillId="0" borderId="7" xfId="1" applyNumberFormat="1" applyBorder="1" applyAlignment="1">
      <alignment vertical="center" shrinkToFit="1"/>
    </xf>
    <xf numFmtId="38" fontId="1" fillId="0" borderId="7" xfId="3" applyBorder="1" applyAlignment="1">
      <alignment vertical="center" shrinkToFit="1"/>
    </xf>
    <xf numFmtId="183" fontId="1" fillId="0" borderId="7" xfId="1" applyNumberFormat="1" applyBorder="1" applyAlignment="1">
      <alignment vertical="center" shrinkToFit="1"/>
    </xf>
    <xf numFmtId="0" fontId="0" fillId="8" borderId="105" xfId="0" applyFill="1" applyBorder="1" applyAlignment="1">
      <alignment horizontal="center" vertical="center" shrinkToFit="1"/>
    </xf>
    <xf numFmtId="38" fontId="1" fillId="0" borderId="105" xfId="3" applyBorder="1" applyAlignment="1" applyProtection="1">
      <alignment vertical="center" shrinkToFit="1"/>
      <protection locked="0"/>
    </xf>
    <xf numFmtId="40" fontId="1" fillId="0" borderId="105" xfId="3" applyNumberFormat="1" applyBorder="1" applyAlignment="1" applyProtection="1">
      <alignment vertical="center" shrinkToFit="1"/>
      <protection locked="0"/>
    </xf>
    <xf numFmtId="10" fontId="1" fillId="0" borderId="105" xfId="1" applyNumberFormat="1" applyBorder="1" applyAlignment="1">
      <alignment vertical="center" shrinkToFit="1"/>
    </xf>
    <xf numFmtId="38" fontId="1" fillId="0" borderId="105" xfId="3" applyBorder="1" applyAlignment="1">
      <alignment vertical="center" shrinkToFit="1"/>
    </xf>
    <xf numFmtId="183" fontId="1" fillId="0" borderId="105" xfId="1" applyNumberFormat="1" applyBorder="1" applyAlignment="1">
      <alignment vertical="center" shrinkToFit="1"/>
    </xf>
    <xf numFmtId="0" fontId="0" fillId="8" borderId="107" xfId="0" applyFill="1" applyBorder="1" applyAlignment="1">
      <alignment horizontal="center" vertical="center" shrinkToFit="1"/>
    </xf>
    <xf numFmtId="38" fontId="1" fillId="0" borderId="107" xfId="3" applyBorder="1" applyAlignment="1" applyProtection="1">
      <alignment vertical="center" shrinkToFit="1"/>
      <protection locked="0"/>
    </xf>
    <xf numFmtId="40" fontId="1" fillId="0" borderId="107" xfId="3" applyNumberFormat="1" applyBorder="1" applyAlignment="1" applyProtection="1">
      <alignment vertical="center" shrinkToFit="1"/>
    </xf>
    <xf numFmtId="10" fontId="1" fillId="0" borderId="107" xfId="1" applyNumberFormat="1" applyBorder="1" applyAlignment="1">
      <alignment vertical="center" shrinkToFit="1"/>
    </xf>
    <xf numFmtId="38" fontId="1" fillId="0" borderId="107" xfId="3" applyBorder="1" applyAlignment="1">
      <alignment vertical="center" shrinkToFit="1"/>
    </xf>
    <xf numFmtId="183" fontId="1" fillId="0" borderId="107" xfId="1" applyNumberFormat="1" applyBorder="1" applyAlignment="1">
      <alignment vertical="center" shrinkToFit="1"/>
    </xf>
    <xf numFmtId="38" fontId="1" fillId="0" borderId="108" xfId="3" applyBorder="1" applyAlignment="1">
      <alignment vertical="center" shrinkToFit="1"/>
    </xf>
    <xf numFmtId="0" fontId="0" fillId="8" borderId="11" xfId="0" applyFill="1" applyBorder="1" applyAlignment="1">
      <alignment horizontal="center" vertical="center" shrinkToFit="1"/>
    </xf>
    <xf numFmtId="38" fontId="1" fillId="0" borderId="8" xfId="3" applyBorder="1" applyAlignment="1">
      <alignment vertical="center" shrinkToFit="1"/>
    </xf>
    <xf numFmtId="0" fontId="16" fillId="6" borderId="7" xfId="0" applyFont="1" applyFill="1" applyBorder="1" applyAlignment="1">
      <alignment horizontal="center" vertical="center" shrinkToFit="1"/>
    </xf>
    <xf numFmtId="0" fontId="16" fillId="6" borderId="9" xfId="0" applyFont="1" applyFill="1" applyBorder="1" applyAlignment="1">
      <alignment horizontal="center" vertical="center" shrinkToFit="1"/>
    </xf>
    <xf numFmtId="10" fontId="1" fillId="0" borderId="8" xfId="1" applyNumberFormat="1" applyBorder="1" applyAlignment="1" applyProtection="1">
      <alignment vertical="center" shrinkToFit="1"/>
      <protection locked="0"/>
    </xf>
    <xf numFmtId="38" fontId="16" fillId="0" borderId="109" xfId="3" applyFont="1" applyBorder="1" applyAlignment="1">
      <alignment vertical="center" shrinkToFit="1"/>
    </xf>
    <xf numFmtId="0" fontId="0" fillId="8" borderId="7" xfId="0" applyFill="1" applyBorder="1" applyAlignment="1">
      <alignment horizontal="center" vertical="center" shrinkToFit="1"/>
    </xf>
    <xf numFmtId="10" fontId="1" fillId="0" borderId="15" xfId="1" applyNumberFormat="1" applyBorder="1" applyAlignment="1" applyProtection="1">
      <alignment vertical="center" shrinkToFit="1"/>
      <protection locked="0"/>
    </xf>
    <xf numFmtId="38" fontId="16" fillId="0" borderId="110" xfId="3" applyFont="1" applyBorder="1" applyAlignment="1">
      <alignment vertical="center" shrinkToFit="1"/>
    </xf>
    <xf numFmtId="10" fontId="1" fillId="0" borderId="15" xfId="1" applyNumberFormat="1" applyBorder="1" applyAlignment="1" applyProtection="1">
      <alignment vertical="center" shrinkToFit="1"/>
    </xf>
    <xf numFmtId="0" fontId="32" fillId="0" borderId="3" xfId="4" applyFont="1" applyBorder="1" applyAlignment="1">
      <alignment shrinkToFit="1"/>
    </xf>
    <xf numFmtId="38" fontId="0" fillId="0" borderId="3" xfId="3" applyFont="1" applyBorder="1" applyAlignment="1">
      <alignment vertical="center" shrinkToFit="1"/>
    </xf>
    <xf numFmtId="38" fontId="32" fillId="0" borderId="3" xfId="3" applyFont="1" applyBorder="1" applyAlignment="1">
      <alignment shrinkToFit="1"/>
    </xf>
    <xf numFmtId="0" fontId="7" fillId="2" borderId="0" xfId="0" applyFont="1" applyFill="1" applyBorder="1" applyAlignment="1" applyProtection="1">
      <alignment horizontal="right" vertical="center"/>
      <protection hidden="1"/>
    </xf>
    <xf numFmtId="0" fontId="32" fillId="0" borderId="0" xfId="4" applyFont="1" applyAlignment="1">
      <alignment horizontal="center" shrinkToFit="1"/>
    </xf>
    <xf numFmtId="38" fontId="32" fillId="0" borderId="7" xfId="1" applyNumberFormat="1" applyFont="1" applyBorder="1" applyAlignment="1">
      <alignment shrinkToFit="1"/>
    </xf>
    <xf numFmtId="0" fontId="0" fillId="0" borderId="0" xfId="0" applyAlignment="1">
      <alignment horizontal="center" vertical="center"/>
    </xf>
    <xf numFmtId="0" fontId="16" fillId="0" borderId="0" xfId="0" applyFont="1">
      <alignment vertical="center"/>
    </xf>
    <xf numFmtId="0" fontId="0" fillId="0" borderId="7" xfId="0" applyBorder="1">
      <alignment vertical="center"/>
    </xf>
    <xf numFmtId="0" fontId="0" fillId="0" borderId="7" xfId="0" applyBorder="1" applyProtection="1">
      <alignment vertical="center"/>
      <protection locked="0"/>
    </xf>
    <xf numFmtId="38" fontId="0" fillId="0" borderId="0" xfId="0" applyNumberFormat="1">
      <alignment vertical="center"/>
    </xf>
    <xf numFmtId="0" fontId="18" fillId="6" borderId="111" xfId="0" applyFont="1" applyFill="1" applyBorder="1" applyAlignment="1" applyProtection="1">
      <alignment horizontal="right" vertical="center" shrinkToFit="1"/>
      <protection hidden="1"/>
    </xf>
    <xf numFmtId="184" fontId="45" fillId="0" borderId="7" xfId="3" applyNumberFormat="1" applyFont="1" applyFill="1" applyBorder="1" applyAlignment="1" applyProtection="1">
      <alignment vertical="center" shrinkToFit="1"/>
      <protection locked="0"/>
    </xf>
    <xf numFmtId="185" fontId="45" fillId="0" borderId="7" xfId="3" applyNumberFormat="1" applyFont="1" applyFill="1" applyBorder="1" applyAlignment="1" applyProtection="1">
      <alignment vertical="center" shrinkToFit="1"/>
      <protection locked="0"/>
    </xf>
    <xf numFmtId="185" fontId="45" fillId="0" borderId="7" xfId="3" applyNumberFormat="1" applyFont="1" applyFill="1" applyBorder="1" applyAlignment="1" applyProtection="1">
      <alignment vertical="center" shrinkToFit="1"/>
    </xf>
    <xf numFmtId="38" fontId="0" fillId="0" borderId="28" xfId="0" applyNumberFormat="1" applyBorder="1" applyAlignment="1">
      <alignment vertical="center" shrinkToFit="1"/>
    </xf>
    <xf numFmtId="38" fontId="45" fillId="0" borderId="92" xfId="3" applyFont="1" applyFill="1" applyBorder="1" applyAlignment="1" applyProtection="1">
      <alignment vertical="center" shrinkToFit="1"/>
    </xf>
    <xf numFmtId="10" fontId="1" fillId="0" borderId="112" xfId="1" applyNumberFormat="1" applyBorder="1" applyAlignment="1" applyProtection="1">
      <alignment vertical="center" shrinkToFit="1"/>
      <protection locked="0"/>
    </xf>
    <xf numFmtId="38" fontId="16" fillId="0" borderId="113" xfId="3" applyFont="1" applyBorder="1" applyAlignment="1">
      <alignment vertical="center" shrinkToFit="1"/>
    </xf>
    <xf numFmtId="38" fontId="0" fillId="0" borderId="114" xfId="0" applyNumberFormat="1" applyBorder="1" applyAlignment="1">
      <alignment vertical="center" shrinkToFit="1"/>
    </xf>
    <xf numFmtId="0" fontId="0" fillId="8" borderId="106" xfId="0" applyFill="1" applyBorder="1" applyAlignment="1">
      <alignment horizontal="center" vertical="center" shrinkToFit="1"/>
    </xf>
    <xf numFmtId="38" fontId="1" fillId="0" borderId="106" xfId="3" applyBorder="1" applyAlignment="1" applyProtection="1">
      <alignment vertical="center" shrinkToFit="1"/>
    </xf>
    <xf numFmtId="10" fontId="1" fillId="0" borderId="115" xfId="1" applyNumberFormat="1" applyBorder="1" applyAlignment="1" applyProtection="1">
      <alignment vertical="center" shrinkToFit="1"/>
      <protection locked="0"/>
    </xf>
    <xf numFmtId="38" fontId="0" fillId="0" borderId="116" xfId="0" applyNumberFormat="1" applyBorder="1" applyAlignment="1">
      <alignment vertical="center" shrinkToFit="1"/>
    </xf>
    <xf numFmtId="38" fontId="16" fillId="0" borderId="117" xfId="3" applyFont="1" applyBorder="1" applyAlignment="1">
      <alignment vertical="center" shrinkToFit="1"/>
    </xf>
    <xf numFmtId="38" fontId="0" fillId="0" borderId="0" xfId="0" applyNumberFormat="1" applyBorder="1" applyAlignment="1">
      <alignment vertical="center" shrinkToFit="1"/>
    </xf>
    <xf numFmtId="0" fontId="0" fillId="8" borderId="9" xfId="0" applyFill="1" applyBorder="1" applyAlignment="1">
      <alignment horizontal="center" vertical="center" shrinkToFit="1"/>
    </xf>
    <xf numFmtId="38" fontId="1" fillId="0" borderId="11" xfId="3" applyBorder="1" applyAlignment="1" applyProtection="1">
      <alignment vertical="center" shrinkToFit="1"/>
    </xf>
    <xf numFmtId="38" fontId="1" fillId="0" borderId="107" xfId="3" applyBorder="1" applyAlignment="1" applyProtection="1">
      <alignment vertical="center" shrinkToFit="1"/>
    </xf>
    <xf numFmtId="10" fontId="1" fillId="0" borderId="118" xfId="1" applyNumberFormat="1" applyBorder="1" applyAlignment="1" applyProtection="1">
      <alignment vertical="center" shrinkToFit="1"/>
      <protection locked="0"/>
    </xf>
    <xf numFmtId="38" fontId="16" fillId="0" borderId="119" xfId="3" applyFont="1" applyBorder="1" applyAlignment="1">
      <alignment vertical="center" shrinkToFit="1"/>
    </xf>
    <xf numFmtId="38" fontId="0" fillId="0" borderId="120" xfId="0" applyNumberFormat="1" applyBorder="1" applyAlignment="1">
      <alignment vertical="center" shrinkToFit="1"/>
    </xf>
    <xf numFmtId="10" fontId="1" fillId="0" borderId="8" xfId="1" applyNumberFormat="1" applyBorder="1" applyAlignment="1" applyProtection="1">
      <alignment vertical="center" shrinkToFit="1"/>
    </xf>
    <xf numFmtId="38" fontId="0" fillId="0" borderId="6" xfId="0" applyNumberFormat="1" applyBorder="1" applyAlignment="1">
      <alignment vertical="center" shrinkToFit="1"/>
    </xf>
    <xf numFmtId="38" fontId="0" fillId="0" borderId="121" xfId="0" applyNumberFormat="1" applyBorder="1" applyAlignment="1">
      <alignment vertical="center" shrinkToFit="1"/>
    </xf>
    <xf numFmtId="38" fontId="0" fillId="0" borderId="122" xfId="0" applyNumberFormat="1" applyBorder="1" applyAlignment="1">
      <alignment vertical="center" shrinkToFit="1"/>
    </xf>
    <xf numFmtId="38" fontId="0" fillId="0" borderId="2" xfId="0" applyNumberFormat="1" applyBorder="1" applyAlignment="1">
      <alignment vertical="center" shrinkToFit="1"/>
    </xf>
    <xf numFmtId="38" fontId="16" fillId="0" borderId="123" xfId="3" applyFont="1" applyBorder="1" applyAlignment="1">
      <alignment vertical="center" shrinkToFit="1"/>
    </xf>
    <xf numFmtId="10" fontId="1" fillId="0" borderId="118" xfId="1" applyNumberFormat="1" applyBorder="1" applyAlignment="1" applyProtection="1">
      <alignment vertical="center" shrinkToFit="1"/>
    </xf>
    <xf numFmtId="0" fontId="0" fillId="0" borderId="13" xfId="0" applyBorder="1" applyAlignment="1">
      <alignment vertical="center"/>
    </xf>
    <xf numFmtId="0" fontId="0" fillId="0" borderId="0" xfId="0" applyBorder="1" applyAlignment="1">
      <alignment vertical="center"/>
    </xf>
    <xf numFmtId="38" fontId="16" fillId="0" borderId="124" xfId="3" applyFont="1" applyBorder="1" applyAlignment="1">
      <alignment vertical="center" shrinkToFit="1"/>
    </xf>
    <xf numFmtId="38" fontId="0" fillId="0" borderId="63" xfId="0" applyNumberFormat="1" applyBorder="1" applyAlignment="1">
      <alignment vertical="center" shrinkToFit="1"/>
    </xf>
    <xf numFmtId="10" fontId="1" fillId="0" borderId="14" xfId="1" applyNumberFormat="1" applyBorder="1" applyAlignment="1" applyProtection="1">
      <alignment vertical="center" shrinkToFit="1"/>
      <protection locked="0"/>
    </xf>
    <xf numFmtId="38" fontId="0" fillId="0" borderId="64" xfId="0" applyNumberFormat="1" applyBorder="1" applyAlignment="1">
      <alignment vertical="center" shrinkToFit="1"/>
    </xf>
    <xf numFmtId="38" fontId="45" fillId="0" borderId="125" xfId="3" applyFont="1" applyFill="1" applyBorder="1" applyAlignment="1" applyProtection="1">
      <alignment vertical="center" shrinkToFit="1"/>
    </xf>
    <xf numFmtId="38" fontId="45" fillId="0" borderId="126" xfId="3" applyFont="1" applyFill="1" applyBorder="1" applyAlignment="1" applyProtection="1">
      <alignment vertical="center" shrinkToFit="1"/>
    </xf>
    <xf numFmtId="38" fontId="45" fillId="0" borderId="127" xfId="3" applyFont="1" applyFill="1" applyBorder="1" applyAlignment="1" applyProtection="1">
      <alignment vertical="center" shrinkToFit="1"/>
    </xf>
    <xf numFmtId="38" fontId="16" fillId="0" borderId="128" xfId="3" applyFont="1" applyBorder="1" applyAlignment="1">
      <alignment vertical="center" shrinkToFit="1"/>
    </xf>
    <xf numFmtId="38" fontId="1" fillId="0" borderId="105" xfId="3" applyBorder="1" applyAlignment="1" applyProtection="1">
      <alignment vertical="center" shrinkToFit="1"/>
    </xf>
    <xf numFmtId="38" fontId="0" fillId="0" borderId="12" xfId="0" applyNumberFormat="1" applyBorder="1" applyAlignment="1">
      <alignment vertical="center" shrinkToFit="1"/>
    </xf>
    <xf numFmtId="0" fontId="0" fillId="0" borderId="0" xfId="0" applyBorder="1" applyAlignment="1">
      <alignment vertical="center" shrinkToFit="1"/>
    </xf>
    <xf numFmtId="38" fontId="45" fillId="0" borderId="129" xfId="3" applyFont="1" applyFill="1" applyBorder="1" applyAlignment="1" applyProtection="1">
      <alignment vertical="center" shrinkToFit="1"/>
    </xf>
    <xf numFmtId="0" fontId="63" fillId="8" borderId="107" xfId="2" applyFont="1" applyFill="1" applyBorder="1" applyAlignment="1" applyProtection="1">
      <alignment horizontal="center" vertical="center" shrinkToFit="1"/>
      <protection hidden="1"/>
    </xf>
    <xf numFmtId="0" fontId="63" fillId="8" borderId="105" xfId="2" applyFont="1" applyFill="1" applyBorder="1" applyAlignment="1" applyProtection="1">
      <alignment horizontal="center" vertical="center" shrinkToFit="1"/>
      <protection hidden="1"/>
    </xf>
    <xf numFmtId="0" fontId="65" fillId="0" borderId="0" xfId="4" applyFont="1" applyAlignment="1">
      <alignment wrapText="1"/>
    </xf>
    <xf numFmtId="179" fontId="32" fillId="0" borderId="0" xfId="3" applyNumberFormat="1" applyFont="1" applyAlignment="1">
      <alignment shrinkToFit="1"/>
    </xf>
    <xf numFmtId="0" fontId="32" fillId="0" borderId="0" xfId="4" applyFont="1" applyAlignment="1"/>
    <xf numFmtId="0" fontId="32" fillId="0" borderId="13" xfId="4" applyFont="1" applyBorder="1" applyAlignment="1">
      <alignment shrinkToFit="1"/>
    </xf>
    <xf numFmtId="0" fontId="32" fillId="0" borderId="13" xfId="4" applyFont="1" applyBorder="1" applyAlignment="1"/>
    <xf numFmtId="38" fontId="32" fillId="0" borderId="13" xfId="3" applyFont="1" applyBorder="1" applyAlignment="1">
      <alignment shrinkToFit="1"/>
    </xf>
    <xf numFmtId="0" fontId="32" fillId="0" borderId="0" xfId="4" applyFont="1" applyBorder="1" applyAlignment="1">
      <alignment shrinkToFit="1"/>
    </xf>
    <xf numFmtId="0" fontId="32" fillId="0" borderId="0" xfId="4" applyFont="1" applyBorder="1" applyAlignment="1"/>
    <xf numFmtId="38" fontId="32" fillId="0" borderId="0" xfId="3" applyFont="1" applyBorder="1" applyAlignment="1">
      <alignment shrinkToFit="1"/>
    </xf>
    <xf numFmtId="38" fontId="32" fillId="0" borderId="8" xfId="3" applyFont="1" applyBorder="1" applyAlignment="1">
      <alignment shrinkToFit="1"/>
    </xf>
    <xf numFmtId="9" fontId="32" fillId="0" borderId="3" xfId="1" applyFont="1" applyBorder="1" applyAlignment="1">
      <alignment shrinkToFit="1"/>
    </xf>
    <xf numFmtId="179" fontId="32" fillId="0" borderId="3" xfId="3" applyNumberFormat="1" applyFont="1" applyBorder="1" applyAlignment="1">
      <alignment shrinkToFit="1"/>
    </xf>
    <xf numFmtId="0" fontId="32" fillId="0" borderId="130" xfId="4" applyFont="1" applyBorder="1" applyAlignment="1">
      <alignment shrinkToFit="1"/>
    </xf>
    <xf numFmtId="38" fontId="32" fillId="0" borderId="130" xfId="3" applyFont="1" applyBorder="1" applyAlignment="1">
      <alignment shrinkToFit="1"/>
    </xf>
    <xf numFmtId="186" fontId="32" fillId="0" borderId="0" xfId="4" applyNumberFormat="1" applyFont="1" applyBorder="1" applyAlignment="1">
      <alignment shrinkToFit="1"/>
    </xf>
    <xf numFmtId="38" fontId="32" fillId="0" borderId="13" xfId="4" applyNumberFormat="1" applyFont="1" applyBorder="1" applyAlignment="1">
      <alignment shrinkToFit="1"/>
    </xf>
    <xf numFmtId="38" fontId="32" fillId="0" borderId="0" xfId="4" applyNumberFormat="1" applyFont="1" applyBorder="1" applyAlignment="1">
      <alignment shrinkToFit="1"/>
    </xf>
    <xf numFmtId="0" fontId="32" fillId="0" borderId="4" xfId="4" applyFont="1" applyBorder="1" applyAlignment="1">
      <alignment shrinkToFit="1"/>
    </xf>
    <xf numFmtId="38" fontId="32" fillId="0" borderId="4" xfId="3" applyFont="1" applyBorder="1" applyAlignment="1">
      <alignment shrinkToFit="1"/>
    </xf>
    <xf numFmtId="0" fontId="32" fillId="0" borderId="13" xfId="3" applyNumberFormat="1" applyFont="1" applyBorder="1" applyAlignment="1">
      <alignment shrinkToFit="1"/>
    </xf>
    <xf numFmtId="186" fontId="32" fillId="0" borderId="13" xfId="4" applyNumberFormat="1" applyFont="1" applyBorder="1" applyAlignment="1">
      <alignment shrinkToFit="1"/>
    </xf>
    <xf numFmtId="0" fontId="7" fillId="0" borderId="3"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15" xfId="0" applyFont="1" applyFill="1" applyBorder="1" applyAlignment="1" applyProtection="1">
      <alignment horizontal="center" vertical="center" wrapText="1"/>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textRotation="255" shrinkToFit="1"/>
      <protection hidden="1"/>
    </xf>
    <xf numFmtId="0" fontId="11" fillId="2" borderId="1" xfId="0" applyFont="1" applyFill="1" applyBorder="1" applyAlignment="1" applyProtection="1">
      <alignment horizontal="center" vertical="center" textRotation="255" shrinkToFit="1"/>
      <protection hidden="1"/>
    </xf>
    <xf numFmtId="0" fontId="11" fillId="2" borderId="13" xfId="0" applyFont="1" applyFill="1" applyBorder="1" applyAlignment="1" applyProtection="1">
      <alignment horizontal="center" vertical="center" textRotation="255" shrinkToFit="1"/>
      <protection hidden="1"/>
    </xf>
    <xf numFmtId="0" fontId="11" fillId="2" borderId="4" xfId="0" applyFont="1" applyFill="1" applyBorder="1" applyAlignment="1" applyProtection="1">
      <alignment horizontal="center" vertical="center" textRotation="255" shrinkToFit="1"/>
      <protection hidden="1"/>
    </xf>
    <xf numFmtId="0" fontId="11" fillId="2" borderId="8" xfId="0" applyFont="1" applyFill="1" applyBorder="1" applyAlignment="1" applyProtection="1">
      <alignment horizontal="center" vertical="center" textRotation="255" shrinkToFit="1"/>
      <protection hidden="1"/>
    </xf>
    <xf numFmtId="0" fontId="11" fillId="2" borderId="2" xfId="0" applyFont="1" applyFill="1" applyBorder="1" applyAlignment="1" applyProtection="1">
      <alignment horizontal="center" vertical="center" textRotation="255" shrinkToFit="1"/>
      <protection hidden="1"/>
    </xf>
    <xf numFmtId="49" fontId="6" fillId="2" borderId="3" xfId="0" applyNumberFormat="1" applyFont="1" applyFill="1" applyBorder="1" applyAlignment="1" applyProtection="1">
      <alignment horizontal="center" shrinkToFit="1"/>
      <protection locked="0"/>
    </xf>
    <xf numFmtId="0" fontId="12" fillId="2" borderId="7" xfId="2"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shrinkToFit="1"/>
      <protection hidden="1"/>
    </xf>
    <xf numFmtId="0" fontId="11" fillId="0" borderId="5" xfId="0" applyFont="1" applyBorder="1" applyAlignment="1" applyProtection="1">
      <alignment horizontal="right" shrinkToFit="1"/>
      <protection hidden="1"/>
    </xf>
    <xf numFmtId="0" fontId="11" fillId="0" borderId="6" xfId="0" applyFont="1" applyBorder="1" applyAlignment="1" applyProtection="1">
      <alignment horizontal="right" shrinkToFit="1"/>
      <protection hidden="1"/>
    </xf>
    <xf numFmtId="38" fontId="11" fillId="2" borderId="0" xfId="0" applyNumberFormat="1" applyFont="1" applyFill="1" applyBorder="1" applyAlignment="1" applyProtection="1">
      <alignment vertical="center" shrinkToFit="1"/>
      <protection hidden="1"/>
    </xf>
    <xf numFmtId="176" fontId="6" fillId="2" borderId="14" xfId="0" applyNumberFormat="1" applyFont="1" applyFill="1" applyBorder="1" applyAlignment="1" applyProtection="1">
      <alignment horizontal="right" vertical="center" shrinkToFit="1"/>
      <protection locked="0"/>
    </xf>
    <xf numFmtId="176" fontId="6" fillId="2" borderId="12" xfId="0" applyNumberFormat="1" applyFont="1" applyFill="1" applyBorder="1" applyAlignment="1" applyProtection="1">
      <alignment horizontal="right" vertical="center" shrinkToFit="1"/>
      <protection locked="0"/>
    </xf>
    <xf numFmtId="176" fontId="6" fillId="2" borderId="8" xfId="0" applyNumberFormat="1" applyFont="1" applyFill="1" applyBorder="1" applyAlignment="1" applyProtection="1">
      <alignment horizontal="right" vertical="center" shrinkToFit="1"/>
      <protection locked="0"/>
    </xf>
    <xf numFmtId="176" fontId="6" fillId="2" borderId="3" xfId="0" applyNumberFormat="1" applyFont="1" applyFill="1" applyBorder="1" applyAlignment="1" applyProtection="1">
      <alignment horizontal="right" vertical="center" shrinkToFit="1"/>
      <protection locked="0"/>
    </xf>
    <xf numFmtId="177" fontId="6" fillId="2" borderId="13" xfId="0" applyNumberFormat="1" applyFont="1" applyFill="1" applyBorder="1" applyAlignment="1" applyProtection="1">
      <alignment vertical="center" shrinkToFit="1"/>
      <protection hidden="1"/>
    </xf>
    <xf numFmtId="177" fontId="6" fillId="2" borderId="0" xfId="0" applyNumberFormat="1" applyFont="1" applyFill="1" applyBorder="1" applyAlignment="1" applyProtection="1">
      <alignment vertical="center" shrinkToFit="1"/>
      <protection hidden="1"/>
    </xf>
    <xf numFmtId="177" fontId="6" fillId="2" borderId="4" xfId="0" applyNumberFormat="1" applyFont="1" applyFill="1" applyBorder="1" applyAlignment="1" applyProtection="1">
      <alignment vertical="center" shrinkToFit="1"/>
      <protection hidden="1"/>
    </xf>
    <xf numFmtId="177" fontId="6" fillId="2" borderId="8" xfId="0" applyNumberFormat="1" applyFont="1" applyFill="1" applyBorder="1" applyAlignment="1" applyProtection="1">
      <alignment vertical="center" shrinkToFit="1"/>
      <protection hidden="1"/>
    </xf>
    <xf numFmtId="177" fontId="6" fillId="2" borderId="3" xfId="0" applyNumberFormat="1" applyFont="1" applyFill="1" applyBorder="1" applyAlignment="1" applyProtection="1">
      <alignment vertical="center" shrinkToFit="1"/>
      <protection hidden="1"/>
    </xf>
    <xf numFmtId="177" fontId="6" fillId="2" borderId="2" xfId="0" applyNumberFormat="1" applyFont="1" applyFill="1" applyBorder="1" applyAlignment="1" applyProtection="1">
      <alignment vertical="center" shrinkToFit="1"/>
      <protection hidden="1"/>
    </xf>
    <xf numFmtId="177" fontId="4" fillId="2" borderId="14" xfId="0" applyNumberFormat="1" applyFont="1" applyFill="1" applyBorder="1" applyAlignment="1" applyProtection="1">
      <alignment vertical="center" shrinkToFit="1"/>
      <protection hidden="1"/>
    </xf>
    <xf numFmtId="177" fontId="4" fillId="2" borderId="12" xfId="0" applyNumberFormat="1" applyFont="1" applyFill="1" applyBorder="1" applyAlignment="1" applyProtection="1">
      <alignment vertical="center" shrinkToFit="1"/>
      <protection hidden="1"/>
    </xf>
    <xf numFmtId="177" fontId="4" fillId="2" borderId="1" xfId="0" applyNumberFormat="1" applyFont="1" applyFill="1" applyBorder="1" applyAlignment="1" applyProtection="1">
      <alignment vertical="center" shrinkToFit="1"/>
      <protection hidden="1"/>
    </xf>
    <xf numFmtId="0" fontId="6" fillId="2" borderId="14" xfId="0" applyFont="1" applyFill="1" applyBorder="1" applyAlignment="1" applyProtection="1">
      <alignment horizontal="center" vertical="center" shrinkToFit="1"/>
      <protection hidden="1"/>
    </xf>
    <xf numFmtId="0" fontId="6" fillId="2" borderId="1" xfId="0" applyFont="1" applyFill="1" applyBorder="1" applyAlignment="1" applyProtection="1">
      <alignment horizontal="center" vertical="center" shrinkToFit="1"/>
      <protection hidden="1"/>
    </xf>
    <xf numFmtId="0" fontId="6" fillId="2" borderId="13" xfId="0" applyFont="1" applyFill="1" applyBorder="1" applyAlignment="1" applyProtection="1">
      <alignment horizontal="center" vertical="center" shrinkToFit="1"/>
      <protection hidden="1"/>
    </xf>
    <xf numFmtId="0" fontId="6" fillId="2" borderId="4" xfId="0" applyFont="1" applyFill="1" applyBorder="1" applyAlignment="1" applyProtection="1">
      <alignment horizontal="center" vertical="center" shrinkToFit="1"/>
      <protection hidden="1"/>
    </xf>
    <xf numFmtId="0" fontId="6" fillId="2" borderId="8" xfId="0" applyFont="1" applyFill="1" applyBorder="1" applyAlignment="1" applyProtection="1">
      <alignment horizontal="center" vertical="center" shrinkToFit="1"/>
      <protection hidden="1"/>
    </xf>
    <xf numFmtId="0" fontId="6" fillId="2" borderId="2" xfId="0" applyFont="1" applyFill="1" applyBorder="1" applyAlignment="1" applyProtection="1">
      <alignment horizontal="center" vertical="center" shrinkToFit="1"/>
      <protection hidden="1"/>
    </xf>
    <xf numFmtId="176" fontId="6" fillId="2" borderId="14" xfId="0" applyNumberFormat="1" applyFont="1" applyFill="1" applyBorder="1" applyAlignment="1" applyProtection="1">
      <alignment horizontal="right" vertical="center" shrinkToFit="1"/>
      <protection hidden="1"/>
    </xf>
    <xf numFmtId="176" fontId="6" fillId="2" borderId="12" xfId="0" applyNumberFormat="1" applyFont="1" applyFill="1" applyBorder="1" applyAlignment="1" applyProtection="1">
      <alignment horizontal="right" vertical="center" shrinkToFit="1"/>
      <protection hidden="1"/>
    </xf>
    <xf numFmtId="176" fontId="6" fillId="2" borderId="8" xfId="0" applyNumberFormat="1" applyFont="1" applyFill="1" applyBorder="1" applyAlignment="1" applyProtection="1">
      <alignment horizontal="right" vertical="center" shrinkToFit="1"/>
      <protection hidden="1"/>
    </xf>
    <xf numFmtId="176" fontId="6" fillId="2" borderId="3" xfId="0" applyNumberFormat="1" applyFont="1" applyFill="1" applyBorder="1" applyAlignment="1" applyProtection="1">
      <alignment horizontal="right" vertical="center" shrinkToFit="1"/>
      <protection hidden="1"/>
    </xf>
    <xf numFmtId="176" fontId="34" fillId="2" borderId="15" xfId="0" applyNumberFormat="1" applyFont="1" applyFill="1" applyBorder="1" applyAlignment="1" applyProtection="1">
      <alignment horizontal="right" vertical="center" shrinkToFit="1"/>
      <protection locked="0"/>
    </xf>
    <xf numFmtId="176" fontId="34" fillId="2" borderId="5" xfId="0" applyNumberFormat="1" applyFont="1" applyFill="1" applyBorder="1" applyAlignment="1" applyProtection="1">
      <alignment horizontal="right" vertical="center" shrinkToFit="1"/>
      <protection locked="0"/>
    </xf>
    <xf numFmtId="0" fontId="11" fillId="2" borderId="14" xfId="0" applyFont="1" applyFill="1" applyBorder="1" applyAlignment="1" applyProtection="1">
      <alignment horizontal="center" vertical="center" shrinkToFit="1"/>
      <protection hidden="1"/>
    </xf>
    <xf numFmtId="0" fontId="34" fillId="0" borderId="12" xfId="0" applyFont="1" applyBorder="1" applyAlignment="1" applyProtection="1">
      <alignment horizontal="center" vertical="center" shrinkToFit="1"/>
      <protection hidden="1"/>
    </xf>
    <xf numFmtId="0" fontId="34" fillId="0" borderId="13" xfId="0" applyFont="1" applyBorder="1" applyAlignment="1" applyProtection="1">
      <alignment horizontal="center" vertical="center" shrinkToFit="1"/>
      <protection hidden="1"/>
    </xf>
    <xf numFmtId="0" fontId="34" fillId="0" borderId="0" xfId="0" applyFont="1" applyAlignment="1" applyProtection="1">
      <alignment horizontal="center" vertical="center" shrinkToFit="1"/>
      <protection hidden="1"/>
    </xf>
    <xf numFmtId="0" fontId="34" fillId="0" borderId="8" xfId="0" applyFont="1" applyBorder="1" applyAlignment="1" applyProtection="1">
      <alignment horizontal="center" vertical="center" shrinkToFit="1"/>
      <protection hidden="1"/>
    </xf>
    <xf numFmtId="0" fontId="34" fillId="0" borderId="3" xfId="0" applyFont="1" applyBorder="1" applyAlignment="1" applyProtection="1">
      <alignment horizontal="center" vertical="center" shrinkToFit="1"/>
      <protection hidden="1"/>
    </xf>
    <xf numFmtId="0" fontId="11" fillId="2" borderId="0" xfId="0" applyFont="1" applyFill="1" applyBorder="1" applyAlignment="1" applyProtection="1">
      <alignment vertical="center" shrinkToFit="1"/>
      <protection hidden="1"/>
    </xf>
    <xf numFmtId="0" fontId="12" fillId="2" borderId="14"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178" fontId="30" fillId="3" borderId="7" xfId="3" applyNumberFormat="1" applyFont="1" applyFill="1" applyBorder="1" applyAlignment="1" applyProtection="1">
      <alignment horizontal="right" vertical="center" shrinkToFit="1"/>
      <protection locked="0"/>
    </xf>
    <xf numFmtId="178" fontId="30" fillId="3" borderId="7" xfId="3" applyNumberFormat="1" applyFont="1" applyFill="1" applyBorder="1" applyAlignment="1" applyProtection="1">
      <alignment horizontal="right" vertical="center" shrinkToFit="1"/>
      <protection hidden="1"/>
    </xf>
    <xf numFmtId="0" fontId="6" fillId="2" borderId="15" xfId="0" applyFont="1" applyFill="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34" fillId="2" borderId="0" xfId="0" applyFont="1" applyFill="1" applyBorder="1" applyAlignment="1" applyProtection="1">
      <alignment horizontal="center" vertical="center" wrapText="1"/>
      <protection hidden="1"/>
    </xf>
    <xf numFmtId="0" fontId="6" fillId="2" borderId="14"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9" fillId="2" borderId="14" xfId="0" applyNumberFormat="1" applyFont="1" applyFill="1" applyBorder="1" applyAlignment="1" applyProtection="1">
      <alignment vertical="center" wrapText="1" shrinkToFit="1"/>
      <protection locked="0"/>
    </xf>
    <xf numFmtId="0" fontId="9" fillId="2" borderId="12" xfId="0" applyNumberFormat="1" applyFont="1" applyFill="1" applyBorder="1" applyAlignment="1" applyProtection="1">
      <alignment vertical="center" shrinkToFit="1"/>
      <protection locked="0"/>
    </xf>
    <xf numFmtId="0" fontId="9" fillId="2" borderId="1" xfId="0" applyNumberFormat="1" applyFont="1" applyFill="1" applyBorder="1" applyAlignment="1" applyProtection="1">
      <alignment vertical="center" shrinkToFit="1"/>
      <protection locked="0"/>
    </xf>
    <xf numFmtId="0" fontId="9" fillId="2" borderId="13" xfId="0" applyNumberFormat="1" applyFont="1" applyFill="1" applyBorder="1" applyAlignment="1" applyProtection="1">
      <alignment vertical="center" shrinkToFit="1"/>
      <protection locked="0"/>
    </xf>
    <xf numFmtId="0" fontId="9" fillId="2" borderId="0" xfId="0" applyNumberFormat="1" applyFont="1" applyFill="1" applyBorder="1" applyAlignment="1" applyProtection="1">
      <alignment vertical="center" shrinkToFit="1"/>
      <protection locked="0"/>
    </xf>
    <xf numFmtId="0" fontId="9" fillId="2" borderId="4" xfId="0" applyNumberFormat="1" applyFont="1" applyFill="1" applyBorder="1" applyAlignment="1" applyProtection="1">
      <alignment vertical="center" shrinkToFit="1"/>
      <protection locked="0"/>
    </xf>
    <xf numFmtId="0" fontId="9" fillId="2" borderId="8" xfId="0" applyNumberFormat="1" applyFont="1" applyFill="1" applyBorder="1" applyAlignment="1" applyProtection="1">
      <alignment vertical="center" shrinkToFit="1"/>
      <protection locked="0"/>
    </xf>
    <xf numFmtId="0" fontId="9" fillId="2" borderId="3" xfId="0" applyNumberFormat="1" applyFont="1" applyFill="1" applyBorder="1" applyAlignment="1" applyProtection="1">
      <alignment vertical="center" shrinkToFit="1"/>
      <protection locked="0"/>
    </xf>
    <xf numFmtId="0" fontId="9" fillId="2" borderId="2" xfId="0" applyNumberFormat="1" applyFont="1" applyFill="1" applyBorder="1" applyAlignment="1" applyProtection="1">
      <alignment vertical="center" shrinkToFit="1"/>
      <protection locked="0"/>
    </xf>
    <xf numFmtId="0" fontId="11" fillId="2" borderId="12"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center" vertical="center" wrapText="1"/>
      <protection hidden="1"/>
    </xf>
    <xf numFmtId="0" fontId="11" fillId="2" borderId="4"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0" fontId="11" fillId="2" borderId="8" xfId="0" applyFont="1" applyFill="1" applyBorder="1" applyAlignment="1" applyProtection="1">
      <alignment horizontal="center" vertical="center" wrapText="1"/>
      <protection hidden="1"/>
    </xf>
    <xf numFmtId="0" fontId="6" fillId="2" borderId="12"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1" fillId="2" borderId="12"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29" fillId="2" borderId="12" xfId="0" applyFont="1" applyFill="1" applyBorder="1" applyAlignment="1" applyProtection="1">
      <alignment horizontal="center" vertical="center" shrinkToFit="1"/>
      <protection locked="0"/>
    </xf>
    <xf numFmtId="0" fontId="29" fillId="2" borderId="1" xfId="0" applyFont="1" applyFill="1" applyBorder="1" applyAlignment="1" applyProtection="1">
      <alignment horizontal="center" vertical="center" shrinkToFit="1"/>
      <protection locked="0"/>
    </xf>
    <xf numFmtId="0" fontId="29" fillId="2" borderId="3" xfId="0" applyFont="1" applyFill="1" applyBorder="1" applyAlignment="1" applyProtection="1">
      <alignment horizontal="center" vertical="center" shrinkToFit="1"/>
      <protection locked="0"/>
    </xf>
    <xf numFmtId="0" fontId="29" fillId="2" borderId="2" xfId="0" applyFont="1" applyFill="1" applyBorder="1" applyAlignment="1" applyProtection="1">
      <alignment horizontal="center" vertical="center" shrinkToFit="1"/>
      <protection locked="0"/>
    </xf>
    <xf numFmtId="49" fontId="6" fillId="2" borderId="0" xfId="0" applyNumberFormat="1" applyFont="1" applyFill="1" applyAlignment="1" applyProtection="1">
      <alignment horizontal="left"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2" borderId="15" xfId="0" applyFont="1" applyFill="1" applyBorder="1" applyAlignment="1" applyProtection="1">
      <alignment horizontal="center" vertical="center"/>
      <protection hidden="1"/>
    </xf>
    <xf numFmtId="0" fontId="8" fillId="2" borderId="14" xfId="2" applyFont="1" applyFill="1" applyBorder="1" applyAlignment="1" applyProtection="1">
      <alignment horizontal="left" vertical="center" shrinkToFit="1"/>
      <protection hidden="1"/>
    </xf>
    <xf numFmtId="0" fontId="8" fillId="2" borderId="12" xfId="2" applyFont="1" applyFill="1" applyBorder="1" applyAlignment="1" applyProtection="1">
      <alignment horizontal="left" vertical="center" shrinkToFit="1"/>
      <protection hidden="1"/>
    </xf>
    <xf numFmtId="182" fontId="43" fillId="0" borderId="12" xfId="0" applyNumberFormat="1" applyFont="1" applyFill="1" applyBorder="1" applyAlignment="1" applyProtection="1">
      <alignment horizontal="right" vertical="center" shrinkToFit="1"/>
      <protection locked="0"/>
    </xf>
    <xf numFmtId="0" fontId="15" fillId="2" borderId="13" xfId="0" applyFont="1" applyFill="1" applyBorder="1" applyAlignment="1" applyProtection="1">
      <alignment vertical="center" shrinkToFit="1"/>
      <protection locked="0"/>
    </xf>
    <xf numFmtId="0" fontId="15" fillId="2" borderId="0" xfId="0" applyFont="1" applyFill="1" applyBorder="1" applyAlignment="1" applyProtection="1">
      <alignment vertical="center" shrinkToFit="1"/>
      <protection locked="0"/>
    </xf>
    <xf numFmtId="0" fontId="15" fillId="2" borderId="8" xfId="0" applyFont="1" applyFill="1" applyBorder="1" applyAlignment="1" applyProtection="1">
      <alignment vertical="center" shrinkToFit="1"/>
      <protection locked="0"/>
    </xf>
    <xf numFmtId="0" fontId="15" fillId="2" borderId="3" xfId="0" applyFont="1" applyFill="1" applyBorder="1" applyAlignment="1" applyProtection="1">
      <alignment vertical="center" shrinkToFit="1"/>
      <protection locked="0"/>
    </xf>
    <xf numFmtId="0" fontId="11" fillId="2" borderId="13" xfId="0" applyFont="1" applyFill="1" applyBorder="1" applyAlignment="1" applyProtection="1">
      <alignment horizontal="center" vertical="center" wrapText="1"/>
      <protection hidden="1"/>
    </xf>
    <xf numFmtId="177" fontId="6" fillId="2" borderId="14" xfId="0" applyNumberFormat="1" applyFont="1" applyFill="1" applyBorder="1" applyAlignment="1" applyProtection="1">
      <alignment horizontal="right" vertical="center" shrinkToFit="1"/>
      <protection hidden="1"/>
    </xf>
    <xf numFmtId="177" fontId="6" fillId="2" borderId="12" xfId="0" applyNumberFormat="1" applyFont="1" applyFill="1" applyBorder="1" applyAlignment="1" applyProtection="1">
      <alignment horizontal="right" vertical="center" shrinkToFit="1"/>
      <protection hidden="1"/>
    </xf>
    <xf numFmtId="177" fontId="6" fillId="2" borderId="13" xfId="0" applyNumberFormat="1" applyFont="1" applyFill="1" applyBorder="1" applyAlignment="1" applyProtection="1">
      <alignment horizontal="right" vertical="center" shrinkToFit="1"/>
      <protection hidden="1"/>
    </xf>
    <xf numFmtId="177" fontId="6" fillId="2" borderId="0" xfId="0" applyNumberFormat="1" applyFont="1" applyFill="1" applyBorder="1" applyAlignment="1" applyProtection="1">
      <alignment horizontal="right" vertical="center" shrinkToFit="1"/>
      <protection hidden="1"/>
    </xf>
    <xf numFmtId="177" fontId="6" fillId="2" borderId="8" xfId="0" applyNumberFormat="1" applyFont="1" applyFill="1" applyBorder="1" applyAlignment="1" applyProtection="1">
      <alignment horizontal="right" vertical="center" shrinkToFit="1"/>
      <protection hidden="1"/>
    </xf>
    <xf numFmtId="177" fontId="6" fillId="2" borderId="3" xfId="0" applyNumberFormat="1" applyFont="1" applyFill="1" applyBorder="1" applyAlignment="1" applyProtection="1">
      <alignment horizontal="right" vertical="center" shrinkToFit="1"/>
      <protection hidden="1"/>
    </xf>
    <xf numFmtId="0" fontId="11" fillId="2" borderId="0" xfId="0" applyFont="1" applyFill="1" applyBorder="1" applyAlignment="1" applyProtection="1">
      <alignment vertical="center" wrapText="1"/>
      <protection hidden="1"/>
    </xf>
    <xf numFmtId="0" fontId="11" fillId="2" borderId="14"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protection hidden="1"/>
    </xf>
    <xf numFmtId="0" fontId="11" fillId="2" borderId="8" xfId="0" applyFont="1" applyFill="1" applyBorder="1" applyAlignment="1" applyProtection="1">
      <alignment horizontal="center" vertical="center"/>
      <protection hidden="1"/>
    </xf>
    <xf numFmtId="0" fontId="11" fillId="2" borderId="3"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2" fillId="2" borderId="15" xfId="0" applyFont="1" applyFill="1" applyBorder="1" applyAlignment="1" applyProtection="1">
      <alignment horizontal="right" vertical="center"/>
      <protection hidden="1"/>
    </xf>
    <xf numFmtId="0" fontId="12" fillId="2" borderId="5" xfId="0" applyFont="1" applyFill="1" applyBorder="1" applyAlignment="1" applyProtection="1">
      <alignment horizontal="right" vertical="center"/>
      <protection hidden="1"/>
    </xf>
    <xf numFmtId="0" fontId="12" fillId="2" borderId="6" xfId="0" applyFont="1" applyFill="1" applyBorder="1" applyAlignment="1" applyProtection="1">
      <alignment horizontal="right" vertical="center"/>
      <protection hidden="1"/>
    </xf>
    <xf numFmtId="0" fontId="11" fillId="2" borderId="9"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178" fontId="30" fillId="3" borderId="9" xfId="3" applyNumberFormat="1" applyFont="1" applyFill="1" applyBorder="1" applyAlignment="1" applyProtection="1">
      <alignment horizontal="right" vertical="center" shrinkToFit="1"/>
      <protection hidden="1"/>
    </xf>
    <xf numFmtId="178" fontId="30" fillId="3" borderId="11" xfId="3" applyNumberFormat="1" applyFont="1" applyFill="1" applyBorder="1" applyAlignment="1" applyProtection="1">
      <alignment horizontal="right" vertical="center" shrinkToFit="1"/>
      <protection hidden="1"/>
    </xf>
    <xf numFmtId="0" fontId="12" fillId="2" borderId="14" xfId="2" applyFont="1" applyFill="1" applyBorder="1" applyAlignment="1" applyProtection="1">
      <alignment horizontal="center" vertical="center"/>
      <protection hidden="1"/>
    </xf>
    <xf numFmtId="0" fontId="12" fillId="2" borderId="12" xfId="2" applyFont="1" applyFill="1" applyBorder="1" applyAlignment="1" applyProtection="1">
      <alignment horizontal="center" vertical="center"/>
      <protection hidden="1"/>
    </xf>
    <xf numFmtId="0" fontId="12" fillId="2" borderId="1" xfId="2" applyFont="1" applyFill="1" applyBorder="1" applyAlignment="1" applyProtection="1">
      <alignment horizontal="center" vertical="center"/>
      <protection hidden="1"/>
    </xf>
    <xf numFmtId="0" fontId="12" fillId="2" borderId="8" xfId="2" applyFont="1" applyFill="1" applyBorder="1" applyAlignment="1" applyProtection="1">
      <alignment horizontal="center" vertical="center"/>
      <protection hidden="1"/>
    </xf>
    <xf numFmtId="0" fontId="12" fillId="2" borderId="3" xfId="2" applyFont="1" applyFill="1" applyBorder="1" applyAlignment="1" applyProtection="1">
      <alignment horizontal="center" vertical="center"/>
      <protection hidden="1"/>
    </xf>
    <xf numFmtId="0" fontId="12" fillId="2" borderId="2" xfId="2" applyFont="1" applyFill="1" applyBorder="1" applyAlignment="1" applyProtection="1">
      <alignment horizontal="center" vertical="center"/>
      <protection hidden="1"/>
    </xf>
    <xf numFmtId="177" fontId="30" fillId="3" borderId="9" xfId="3" applyNumberFormat="1" applyFont="1" applyFill="1" applyBorder="1" applyAlignment="1" applyProtection="1">
      <alignment horizontal="right" vertical="center" shrinkToFit="1"/>
      <protection hidden="1"/>
    </xf>
    <xf numFmtId="177" fontId="30" fillId="3" borderId="11" xfId="3" applyNumberFormat="1" applyFont="1" applyFill="1" applyBorder="1" applyAlignment="1" applyProtection="1">
      <alignment horizontal="right" vertical="center" shrinkToFit="1"/>
      <protection hidden="1"/>
    </xf>
    <xf numFmtId="0" fontId="12" fillId="2" borderId="9" xfId="0" applyFont="1" applyFill="1" applyBorder="1" applyAlignment="1" applyProtection="1">
      <alignment horizontal="center" vertical="distributed" textRotation="255" justifyLastLine="1" shrinkToFit="1"/>
      <protection hidden="1"/>
    </xf>
    <xf numFmtId="0" fontId="12" fillId="2" borderId="10" xfId="0" applyFont="1" applyFill="1" applyBorder="1" applyAlignment="1" applyProtection="1">
      <alignment horizontal="center" vertical="distributed" textRotation="255" justifyLastLine="1" shrinkToFit="1"/>
      <protection hidden="1"/>
    </xf>
    <xf numFmtId="0" fontId="12" fillId="2" borderId="11" xfId="0" applyFont="1" applyFill="1" applyBorder="1" applyAlignment="1" applyProtection="1">
      <alignment horizontal="center" vertical="distributed" textRotation="255" justifyLastLine="1" shrinkToFit="1"/>
      <protection hidden="1"/>
    </xf>
    <xf numFmtId="0" fontId="12" fillId="2" borderId="7" xfId="0" applyFont="1" applyFill="1" applyBorder="1" applyAlignment="1" applyProtection="1">
      <alignment horizontal="center" vertical="center" shrinkToFit="1"/>
      <protection locked="0"/>
    </xf>
    <xf numFmtId="0" fontId="23" fillId="2" borderId="15" xfId="2" applyFont="1" applyFill="1" applyBorder="1" applyAlignment="1" applyProtection="1">
      <alignment horizontal="distributed" vertical="center" wrapText="1"/>
      <protection hidden="1"/>
    </xf>
    <xf numFmtId="0" fontId="23" fillId="2" borderId="5" xfId="2" applyFont="1" applyFill="1" applyBorder="1" applyAlignment="1" applyProtection="1">
      <alignment horizontal="distributed" vertical="center" wrapText="1"/>
      <protection hidden="1"/>
    </xf>
    <xf numFmtId="0" fontId="23" fillId="2" borderId="6" xfId="2" applyFont="1" applyFill="1" applyBorder="1" applyAlignment="1" applyProtection="1">
      <alignment horizontal="distributed" vertical="center" wrapText="1"/>
      <protection hidden="1"/>
    </xf>
    <xf numFmtId="0" fontId="12" fillId="2" borderId="15" xfId="0" applyFont="1" applyFill="1" applyBorder="1" applyAlignment="1" applyProtection="1">
      <alignment horizontal="distributed" vertical="center" wrapText="1"/>
      <protection hidden="1"/>
    </xf>
    <xf numFmtId="0" fontId="12" fillId="2" borderId="5" xfId="0" applyFont="1" applyFill="1" applyBorder="1" applyAlignment="1" applyProtection="1">
      <alignment horizontal="distributed" vertical="center"/>
      <protection hidden="1"/>
    </xf>
    <xf numFmtId="0" fontId="12" fillId="2" borderId="6" xfId="0" applyFont="1" applyFill="1" applyBorder="1" applyAlignment="1" applyProtection="1">
      <alignment horizontal="distributed" vertical="center"/>
      <protection hidden="1"/>
    </xf>
    <xf numFmtId="0" fontId="12" fillId="2" borderId="15" xfId="0"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vertical="center"/>
      <protection hidden="1"/>
    </xf>
    <xf numFmtId="0" fontId="6" fillId="2" borderId="5" xfId="0" applyFont="1" applyFill="1" applyBorder="1" applyAlignment="1" applyProtection="1">
      <alignment shrinkToFit="1"/>
      <protection hidden="1"/>
    </xf>
    <xf numFmtId="0" fontId="12" fillId="2" borderId="14" xfId="0" applyFont="1" applyFill="1" applyBorder="1" applyAlignment="1" applyProtection="1">
      <alignment horizontal="center" vertical="center" shrinkToFit="1"/>
      <protection hidden="1"/>
    </xf>
    <xf numFmtId="0" fontId="12" fillId="2" borderId="1" xfId="0" applyFont="1" applyFill="1" applyBorder="1" applyAlignment="1" applyProtection="1">
      <alignment horizontal="center" vertical="center" shrinkToFit="1"/>
      <protection hidden="1"/>
    </xf>
    <xf numFmtId="0" fontId="12" fillId="2" borderId="13" xfId="0" applyFont="1" applyFill="1" applyBorder="1" applyAlignment="1" applyProtection="1">
      <alignment horizontal="center" vertical="center" shrinkToFit="1"/>
      <protection hidden="1"/>
    </xf>
    <xf numFmtId="0" fontId="12" fillId="2" borderId="4" xfId="0" applyFont="1" applyFill="1" applyBorder="1" applyAlignment="1" applyProtection="1">
      <alignment horizontal="center" vertical="center" shrinkToFit="1"/>
      <protection hidden="1"/>
    </xf>
    <xf numFmtId="0" fontId="6" fillId="2" borderId="14"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12" fillId="2" borderId="14" xfId="0" applyFont="1" applyFill="1" applyBorder="1" applyAlignment="1" applyProtection="1">
      <alignment horizontal="distributed" vertical="center" shrinkToFit="1"/>
      <protection hidden="1"/>
    </xf>
    <xf numFmtId="0" fontId="12" fillId="2" borderId="12" xfId="0" applyFont="1" applyFill="1" applyBorder="1" applyAlignment="1" applyProtection="1">
      <alignment horizontal="distributed" vertical="center" shrinkToFit="1"/>
      <protection hidden="1"/>
    </xf>
    <xf numFmtId="0" fontId="12" fillId="2" borderId="8" xfId="0" applyFont="1" applyFill="1" applyBorder="1" applyAlignment="1" applyProtection="1">
      <alignment horizontal="distributed" vertical="center" shrinkToFit="1"/>
      <protection hidden="1"/>
    </xf>
    <xf numFmtId="0" fontId="12" fillId="2" borderId="3" xfId="0" applyFont="1" applyFill="1" applyBorder="1" applyAlignment="1" applyProtection="1">
      <alignment horizontal="distributed" vertical="center" shrinkToFit="1"/>
      <protection hidden="1"/>
    </xf>
    <xf numFmtId="0" fontId="12" fillId="2" borderId="1" xfId="0" applyFont="1" applyFill="1" applyBorder="1" applyAlignment="1" applyProtection="1">
      <alignment horizontal="distributed" vertical="center" shrinkToFit="1"/>
      <protection hidden="1"/>
    </xf>
    <xf numFmtId="0" fontId="12" fillId="2" borderId="2" xfId="0" applyFont="1" applyFill="1" applyBorder="1" applyAlignment="1" applyProtection="1">
      <alignment horizontal="distributed" vertical="center" shrinkToFit="1"/>
      <protection hidden="1"/>
    </xf>
    <xf numFmtId="0" fontId="12" fillId="2" borderId="8" xfId="0" applyFont="1" applyFill="1" applyBorder="1" applyAlignment="1" applyProtection="1">
      <alignment horizontal="center" vertical="center" shrinkToFit="1"/>
      <protection hidden="1"/>
    </xf>
    <xf numFmtId="0" fontId="12" fillId="2" borderId="3" xfId="0" applyFont="1" applyFill="1" applyBorder="1" applyAlignment="1" applyProtection="1">
      <alignment horizontal="center" vertical="center" shrinkToFit="1"/>
      <protection hidden="1"/>
    </xf>
    <xf numFmtId="0" fontId="12" fillId="2" borderId="2" xfId="0" applyFont="1" applyFill="1" applyBorder="1" applyAlignment="1" applyProtection="1">
      <alignment horizontal="center" vertical="center" shrinkToFit="1"/>
      <protection hidden="1"/>
    </xf>
    <xf numFmtId="0" fontId="12" fillId="2" borderId="14" xfId="0" applyFont="1" applyFill="1" applyBorder="1" applyAlignment="1" applyProtection="1">
      <alignment horizontal="distributed" vertical="center"/>
      <protection hidden="1"/>
    </xf>
    <xf numFmtId="0" fontId="12" fillId="2" borderId="12" xfId="0" applyFont="1" applyFill="1" applyBorder="1" applyAlignment="1" applyProtection="1">
      <alignment horizontal="distributed" vertical="center"/>
      <protection hidden="1"/>
    </xf>
    <xf numFmtId="0" fontId="12" fillId="2" borderId="1" xfId="0" applyFont="1" applyFill="1" applyBorder="1" applyAlignment="1" applyProtection="1">
      <alignment horizontal="distributed" vertical="center"/>
      <protection hidden="1"/>
    </xf>
    <xf numFmtId="0" fontId="12" fillId="2" borderId="8" xfId="0" applyFont="1" applyFill="1" applyBorder="1" applyAlignment="1" applyProtection="1">
      <alignment horizontal="distributed" vertical="center"/>
      <protection hidden="1"/>
    </xf>
    <xf numFmtId="0" fontId="12" fillId="2" borderId="3" xfId="0" applyFont="1" applyFill="1" applyBorder="1" applyAlignment="1" applyProtection="1">
      <alignment horizontal="distributed" vertical="center"/>
      <protection hidden="1"/>
    </xf>
    <xf numFmtId="0" fontId="12" fillId="2" borderId="2" xfId="0" applyFont="1" applyFill="1" applyBorder="1" applyAlignment="1" applyProtection="1">
      <alignment horizontal="distributed" vertical="center"/>
      <protection hidden="1"/>
    </xf>
    <xf numFmtId="0" fontId="11" fillId="2" borderId="12" xfId="0" applyFont="1" applyFill="1" applyBorder="1" applyAlignment="1" applyProtection="1">
      <alignment horizontal="center" vertical="center" shrinkToFit="1"/>
      <protection hidden="1"/>
    </xf>
    <xf numFmtId="0" fontId="34" fillId="0" borderId="1" xfId="0" applyFont="1" applyBorder="1" applyAlignment="1" applyProtection="1">
      <alignment horizontal="center" vertical="center" shrinkToFit="1"/>
      <protection hidden="1"/>
    </xf>
    <xf numFmtId="0" fontId="34" fillId="0" borderId="4" xfId="0" applyFont="1" applyBorder="1" applyAlignment="1" applyProtection="1">
      <alignment horizontal="center" vertical="center" shrinkToFit="1"/>
      <protection hidden="1"/>
    </xf>
    <xf numFmtId="0" fontId="34" fillId="0" borderId="2" xfId="0" applyFont="1" applyBorder="1" applyAlignment="1" applyProtection="1">
      <alignment horizontal="center" vertical="center" shrinkToFit="1"/>
      <protection hidden="1"/>
    </xf>
    <xf numFmtId="0" fontId="6" fillId="2" borderId="0" xfId="0" applyFont="1" applyFill="1" applyBorder="1" applyAlignment="1" applyProtection="1">
      <alignment horizontal="center" vertical="center" shrinkToFit="1"/>
      <protection locked="0"/>
    </xf>
    <xf numFmtId="178" fontId="30" fillId="3" borderId="14" xfId="3" applyNumberFormat="1" applyFont="1" applyFill="1" applyBorder="1" applyAlignment="1" applyProtection="1">
      <alignment horizontal="right" vertical="center" shrinkToFit="1"/>
      <protection hidden="1"/>
    </xf>
    <xf numFmtId="178" fontId="30" fillId="3" borderId="12" xfId="3" applyNumberFormat="1" applyFont="1" applyFill="1" applyBorder="1" applyAlignment="1" applyProtection="1">
      <alignment horizontal="right" vertical="center" shrinkToFit="1"/>
      <protection hidden="1"/>
    </xf>
    <xf numFmtId="178" fontId="30" fillId="3" borderId="1" xfId="3" applyNumberFormat="1" applyFont="1" applyFill="1" applyBorder="1" applyAlignment="1" applyProtection="1">
      <alignment horizontal="right" vertical="center" shrinkToFit="1"/>
      <protection hidden="1"/>
    </xf>
    <xf numFmtId="178" fontId="30" fillId="3" borderId="8" xfId="3" applyNumberFormat="1" applyFont="1" applyFill="1" applyBorder="1" applyAlignment="1" applyProtection="1">
      <alignment horizontal="right" vertical="center" shrinkToFit="1"/>
      <protection hidden="1"/>
    </xf>
    <xf numFmtId="178" fontId="30" fillId="3" borderId="3" xfId="3" applyNumberFormat="1" applyFont="1" applyFill="1" applyBorder="1" applyAlignment="1" applyProtection="1">
      <alignment horizontal="right" vertical="center" shrinkToFit="1"/>
      <protection hidden="1"/>
    </xf>
    <xf numFmtId="178" fontId="30" fillId="3" borderId="2" xfId="3" applyNumberFormat="1" applyFont="1" applyFill="1" applyBorder="1" applyAlignment="1" applyProtection="1">
      <alignment horizontal="right" vertical="center" shrinkToFit="1"/>
      <protection hidden="1"/>
    </xf>
    <xf numFmtId="0" fontId="12" fillId="2" borderId="9" xfId="0" applyFont="1" applyFill="1" applyBorder="1" applyAlignment="1" applyProtection="1">
      <alignment horizontal="center" vertical="center"/>
      <protection hidden="1"/>
    </xf>
    <xf numFmtId="177" fontId="6" fillId="2" borderId="14" xfId="0" applyNumberFormat="1" applyFont="1" applyFill="1" applyBorder="1" applyAlignment="1" applyProtection="1">
      <alignment horizontal="right" vertical="center" shrinkToFit="1"/>
      <protection locked="0"/>
    </xf>
    <xf numFmtId="177" fontId="6" fillId="2" borderId="12" xfId="0" applyNumberFormat="1" applyFont="1" applyFill="1" applyBorder="1" applyAlignment="1" applyProtection="1">
      <alignment horizontal="right" vertical="center" shrinkToFit="1"/>
      <protection locked="0"/>
    </xf>
    <xf numFmtId="177" fontId="6" fillId="2" borderId="13" xfId="0" applyNumberFormat="1" applyFont="1" applyFill="1" applyBorder="1" applyAlignment="1" applyProtection="1">
      <alignment horizontal="right" vertical="center" shrinkToFit="1"/>
      <protection locked="0"/>
    </xf>
    <xf numFmtId="177" fontId="6" fillId="2" borderId="0" xfId="0" applyNumberFormat="1" applyFont="1" applyFill="1" applyBorder="1" applyAlignment="1" applyProtection="1">
      <alignment horizontal="right" vertical="center" shrinkToFit="1"/>
      <protection locked="0"/>
    </xf>
    <xf numFmtId="177" fontId="6" fillId="2" borderId="8" xfId="0" applyNumberFormat="1" applyFont="1" applyFill="1" applyBorder="1" applyAlignment="1" applyProtection="1">
      <alignment horizontal="right" vertical="center" shrinkToFit="1"/>
      <protection locked="0"/>
    </xf>
    <xf numFmtId="177" fontId="6" fillId="2" borderId="3" xfId="0" applyNumberFormat="1" applyFont="1" applyFill="1" applyBorder="1" applyAlignment="1" applyProtection="1">
      <alignment horizontal="right" vertical="center" shrinkToFit="1"/>
      <protection locked="0"/>
    </xf>
    <xf numFmtId="178" fontId="30" fillId="3" borderId="7" xfId="2" applyNumberFormat="1" applyFont="1" applyFill="1" applyBorder="1" applyAlignment="1" applyProtection="1">
      <alignment horizontal="right" vertical="center" shrinkToFit="1"/>
      <protection hidden="1"/>
    </xf>
    <xf numFmtId="0" fontId="11" fillId="2" borderId="13" xfId="0" applyFont="1" applyFill="1" applyBorder="1" applyAlignment="1" applyProtection="1">
      <alignment horizontal="center" vertical="center"/>
      <protection hidden="1"/>
    </xf>
    <xf numFmtId="0" fontId="11" fillId="2" borderId="0" xfId="0" applyFont="1" applyFill="1" applyBorder="1" applyAlignment="1" applyProtection="1">
      <alignment horizontal="center" vertical="center"/>
      <protection hidden="1"/>
    </xf>
    <xf numFmtId="0" fontId="11" fillId="2" borderId="4" xfId="0" applyFont="1" applyFill="1" applyBorder="1" applyAlignment="1" applyProtection="1">
      <alignment horizontal="center" vertical="center"/>
      <protection hidden="1"/>
    </xf>
    <xf numFmtId="0" fontId="12" fillId="2" borderId="14" xfId="0" applyFont="1" applyFill="1" applyBorder="1" applyAlignment="1" applyProtection="1">
      <alignment horizontal="center" vertical="center" shrinkToFit="1"/>
      <protection locked="0"/>
    </xf>
    <xf numFmtId="0" fontId="12" fillId="2" borderId="12"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12" xfId="0" applyFont="1" applyFill="1" applyBorder="1" applyAlignment="1" applyProtection="1">
      <alignment horizontal="center" vertical="center" shrinkToFit="1"/>
      <protection hidden="1"/>
    </xf>
    <xf numFmtId="0" fontId="12" fillId="2" borderId="14" xfId="0" applyFont="1" applyFill="1" applyBorder="1" applyAlignment="1" applyProtection="1">
      <alignment horizontal="distributed" shrinkToFit="1"/>
      <protection hidden="1"/>
    </xf>
    <xf numFmtId="0" fontId="12" fillId="2" borderId="1" xfId="0" applyFont="1" applyFill="1" applyBorder="1" applyAlignment="1" applyProtection="1">
      <alignment horizontal="distributed" shrinkToFit="1"/>
      <protection hidden="1"/>
    </xf>
    <xf numFmtId="0" fontId="12" fillId="2" borderId="13" xfId="0" applyFont="1" applyFill="1" applyBorder="1" applyAlignment="1" applyProtection="1">
      <alignment horizontal="distributed" shrinkToFit="1"/>
      <protection hidden="1"/>
    </xf>
    <xf numFmtId="0" fontId="12" fillId="2" borderId="4" xfId="0" applyFont="1" applyFill="1" applyBorder="1" applyAlignment="1" applyProtection="1">
      <alignment horizontal="distributed" shrinkToFit="1"/>
      <protection hidden="1"/>
    </xf>
    <xf numFmtId="0" fontId="12" fillId="2" borderId="13" xfId="0" applyFont="1" applyFill="1" applyBorder="1" applyAlignment="1" applyProtection="1">
      <alignment horizontal="distributed" vertical="top" shrinkToFit="1"/>
      <protection hidden="1"/>
    </xf>
    <xf numFmtId="0" fontId="12" fillId="2" borderId="4" xfId="0" applyFont="1" applyFill="1" applyBorder="1" applyAlignment="1" applyProtection="1">
      <alignment horizontal="distributed" vertical="top" shrinkToFit="1"/>
      <protection hidden="1"/>
    </xf>
    <xf numFmtId="0" fontId="12" fillId="2" borderId="8" xfId="0" applyFont="1" applyFill="1" applyBorder="1" applyAlignment="1" applyProtection="1">
      <alignment horizontal="distributed" vertical="top" shrinkToFit="1"/>
      <protection hidden="1"/>
    </xf>
    <xf numFmtId="0" fontId="12" fillId="2" borderId="2" xfId="0" applyFont="1" applyFill="1" applyBorder="1" applyAlignment="1" applyProtection="1">
      <alignment horizontal="distributed" vertical="top" shrinkToFit="1"/>
      <protection hidden="1"/>
    </xf>
    <xf numFmtId="0" fontId="12" fillId="2" borderId="15" xfId="2" applyFont="1" applyFill="1" applyBorder="1" applyAlignment="1" applyProtection="1">
      <alignment horizontal="center" vertical="center"/>
      <protection hidden="1"/>
    </xf>
    <xf numFmtId="0" fontId="12" fillId="2" borderId="5" xfId="2" applyFont="1" applyFill="1" applyBorder="1" applyAlignment="1" applyProtection="1">
      <alignment horizontal="center" vertical="center"/>
      <protection hidden="1"/>
    </xf>
    <xf numFmtId="0" fontId="12" fillId="2" borderId="6" xfId="2" applyFont="1" applyFill="1" applyBorder="1" applyAlignment="1" applyProtection="1">
      <alignment horizontal="center" vertical="center"/>
      <protection hidden="1"/>
    </xf>
    <xf numFmtId="0" fontId="11" fillId="2" borderId="15"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38" fontId="11" fillId="2" borderId="0" xfId="3" applyFont="1" applyFill="1" applyBorder="1" applyAlignment="1" applyProtection="1">
      <alignment vertical="center" shrinkToFit="1"/>
      <protection hidden="1"/>
    </xf>
    <xf numFmtId="0" fontId="11" fillId="2" borderId="9" xfId="0" applyFont="1" applyFill="1" applyBorder="1" applyAlignment="1" applyProtection="1">
      <alignment horizontal="center" vertical="center"/>
      <protection hidden="1"/>
    </xf>
    <xf numFmtId="0" fontId="14" fillId="2" borderId="15" xfId="0" applyFont="1" applyFill="1" applyBorder="1" applyAlignment="1" applyProtection="1">
      <alignment horizontal="distributed" vertical="center" wrapText="1"/>
      <protection hidden="1"/>
    </xf>
    <xf numFmtId="0" fontId="14" fillId="2" borderId="5" xfId="0" applyFont="1" applyFill="1" applyBorder="1" applyAlignment="1" applyProtection="1">
      <alignment horizontal="distributed" vertical="center" wrapText="1"/>
      <protection hidden="1"/>
    </xf>
    <xf numFmtId="0" fontId="14" fillId="2" borderId="6" xfId="0" applyFont="1" applyFill="1" applyBorder="1" applyAlignment="1" applyProtection="1">
      <alignment horizontal="distributed" vertical="center" wrapText="1"/>
      <protection hidden="1"/>
    </xf>
    <xf numFmtId="0" fontId="12" fillId="2" borderId="5" xfId="0" applyFont="1" applyFill="1" applyBorder="1" applyAlignment="1" applyProtection="1">
      <alignment horizontal="center" vertical="center"/>
      <protection hidden="1"/>
    </xf>
    <xf numFmtId="177" fontId="16" fillId="3" borderId="14" xfId="0" applyNumberFormat="1" applyFont="1" applyFill="1" applyBorder="1" applyAlignment="1" applyProtection="1">
      <alignment horizontal="right" vertical="center" shrinkToFit="1"/>
      <protection hidden="1"/>
    </xf>
    <xf numFmtId="177" fontId="16" fillId="3" borderId="12" xfId="0" applyNumberFormat="1" applyFont="1" applyFill="1" applyBorder="1" applyAlignment="1" applyProtection="1">
      <alignment horizontal="right" vertical="center" shrinkToFit="1"/>
      <protection hidden="1"/>
    </xf>
    <xf numFmtId="177" fontId="16" fillId="3" borderId="1" xfId="0" applyNumberFormat="1" applyFont="1" applyFill="1" applyBorder="1" applyAlignment="1" applyProtection="1">
      <alignment horizontal="right" vertical="center" shrinkToFit="1"/>
      <protection hidden="1"/>
    </xf>
    <xf numFmtId="177" fontId="16" fillId="3" borderId="13" xfId="0" applyNumberFormat="1" applyFont="1" applyFill="1" applyBorder="1" applyAlignment="1" applyProtection="1">
      <alignment horizontal="right" vertical="center" shrinkToFit="1"/>
      <protection hidden="1"/>
    </xf>
    <xf numFmtId="177" fontId="16" fillId="3" borderId="0" xfId="0" applyNumberFormat="1" applyFont="1" applyFill="1" applyBorder="1" applyAlignment="1" applyProtection="1">
      <alignment horizontal="right" vertical="center" shrinkToFit="1"/>
      <protection hidden="1"/>
    </xf>
    <xf numFmtId="177" fontId="16" fillId="3" borderId="4" xfId="0" applyNumberFormat="1" applyFont="1" applyFill="1" applyBorder="1" applyAlignment="1" applyProtection="1">
      <alignment horizontal="right" vertical="center" shrinkToFit="1"/>
      <protection hidden="1"/>
    </xf>
    <xf numFmtId="177" fontId="16" fillId="3" borderId="8" xfId="0" applyNumberFormat="1" applyFont="1" applyFill="1" applyBorder="1" applyAlignment="1" applyProtection="1">
      <alignment horizontal="right" vertical="center" shrinkToFit="1"/>
      <protection hidden="1"/>
    </xf>
    <xf numFmtId="177" fontId="16" fillId="3" borderId="3" xfId="0" applyNumberFormat="1" applyFont="1" applyFill="1" applyBorder="1" applyAlignment="1" applyProtection="1">
      <alignment horizontal="right" vertical="center" shrinkToFit="1"/>
      <protection hidden="1"/>
    </xf>
    <xf numFmtId="177" fontId="16" fillId="3" borderId="2" xfId="0" applyNumberFormat="1" applyFont="1" applyFill="1" applyBorder="1" applyAlignment="1" applyProtection="1">
      <alignment horizontal="right" vertical="center" shrinkToFit="1"/>
      <protection hidden="1"/>
    </xf>
    <xf numFmtId="178" fontId="30" fillId="3" borderId="14" xfId="2" applyNumberFormat="1" applyFont="1" applyFill="1" applyBorder="1" applyAlignment="1" applyProtection="1">
      <alignment horizontal="right" vertical="center" shrinkToFit="1"/>
      <protection hidden="1"/>
    </xf>
    <xf numFmtId="178" fontId="30" fillId="3" borderId="12" xfId="2" applyNumberFormat="1" applyFont="1" applyFill="1" applyBorder="1" applyAlignment="1" applyProtection="1">
      <alignment horizontal="right" vertical="center" shrinkToFit="1"/>
      <protection hidden="1"/>
    </xf>
    <xf numFmtId="178" fontId="30" fillId="3" borderId="1" xfId="2" applyNumberFormat="1" applyFont="1" applyFill="1" applyBorder="1" applyAlignment="1" applyProtection="1">
      <alignment horizontal="right" vertical="center" shrinkToFit="1"/>
      <protection hidden="1"/>
    </xf>
    <xf numFmtId="178" fontId="30" fillId="3" borderId="8" xfId="2" applyNumberFormat="1" applyFont="1" applyFill="1" applyBorder="1" applyAlignment="1" applyProtection="1">
      <alignment horizontal="right" vertical="center" shrinkToFit="1"/>
      <protection hidden="1"/>
    </xf>
    <xf numFmtId="178" fontId="30" fillId="3" borderId="3" xfId="2" applyNumberFormat="1" applyFont="1" applyFill="1" applyBorder="1" applyAlignment="1" applyProtection="1">
      <alignment horizontal="right" vertical="center" shrinkToFit="1"/>
      <protection hidden="1"/>
    </xf>
    <xf numFmtId="178" fontId="30" fillId="3" borderId="2" xfId="2" applyNumberFormat="1" applyFont="1" applyFill="1" applyBorder="1" applyAlignment="1" applyProtection="1">
      <alignment horizontal="right" vertical="center" shrinkToFit="1"/>
      <protection hidden="1"/>
    </xf>
    <xf numFmtId="176" fontId="34" fillId="2" borderId="15" xfId="0" applyNumberFormat="1" applyFont="1" applyFill="1" applyBorder="1" applyAlignment="1" applyProtection="1">
      <alignment horizontal="right" vertical="center" shrinkToFit="1"/>
    </xf>
    <xf numFmtId="176" fontId="34" fillId="2" borderId="5" xfId="0" applyNumberFormat="1" applyFont="1" applyFill="1" applyBorder="1" applyAlignment="1" applyProtection="1">
      <alignment horizontal="right" vertical="center" shrinkToFit="1"/>
    </xf>
    <xf numFmtId="0" fontId="34" fillId="2" borderId="15" xfId="0" applyFont="1" applyFill="1" applyBorder="1" applyAlignment="1" applyProtection="1">
      <alignment horizontal="right" vertical="center" shrinkToFit="1"/>
      <protection locked="0"/>
    </xf>
    <xf numFmtId="0" fontId="34" fillId="2" borderId="5" xfId="0" applyFont="1" applyFill="1" applyBorder="1" applyAlignment="1" applyProtection="1">
      <alignment horizontal="right" vertical="center" shrinkToFit="1"/>
      <protection locked="0"/>
    </xf>
    <xf numFmtId="0" fontId="8" fillId="2" borderId="0" xfId="0" quotePrefix="1"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12" fillId="2" borderId="15" xfId="0" applyFont="1" applyFill="1" applyBorder="1" applyAlignment="1" applyProtection="1">
      <alignment vertical="center" shrinkToFit="1"/>
      <protection hidden="1"/>
    </xf>
    <xf numFmtId="0" fontId="12" fillId="2" borderId="6" xfId="0" applyFont="1" applyFill="1" applyBorder="1" applyAlignment="1" applyProtection="1">
      <alignment vertical="center" shrinkToFit="1"/>
      <protection hidden="1"/>
    </xf>
    <xf numFmtId="0" fontId="12" fillId="2" borderId="15" xfId="2" applyFont="1" applyFill="1" applyBorder="1" applyAlignment="1" applyProtection="1">
      <alignment horizontal="center" vertical="center" shrinkToFit="1"/>
      <protection hidden="1"/>
    </xf>
    <xf numFmtId="0" fontId="12" fillId="0" borderId="5" xfId="2" applyFont="1" applyBorder="1" applyAlignment="1" applyProtection="1">
      <alignment horizontal="center" vertical="center" shrinkToFit="1"/>
      <protection hidden="1"/>
    </xf>
    <xf numFmtId="0" fontId="12" fillId="0" borderId="6" xfId="2" applyFont="1" applyBorder="1" applyAlignment="1" applyProtection="1">
      <alignment horizontal="center" vertical="center" shrinkToFit="1"/>
    </xf>
    <xf numFmtId="0" fontId="22" fillId="3" borderId="7" xfId="0" applyFont="1" applyFill="1" applyBorder="1" applyAlignment="1" applyProtection="1">
      <alignment horizontal="center" vertical="center" shrinkToFit="1"/>
      <protection locked="0"/>
    </xf>
    <xf numFmtId="0" fontId="22" fillId="3" borderId="16" xfId="0" applyFont="1" applyFill="1" applyBorder="1" applyAlignment="1" applyProtection="1">
      <alignment horizontal="center" vertical="center" shrinkToFit="1"/>
      <protection locked="0"/>
    </xf>
    <xf numFmtId="0" fontId="18" fillId="2" borderId="3" xfId="0" applyFont="1" applyFill="1" applyBorder="1" applyAlignment="1" applyProtection="1">
      <alignment horizontal="center" shrinkToFit="1"/>
      <protection hidden="1"/>
    </xf>
    <xf numFmtId="178" fontId="30" fillId="3" borderId="15" xfId="3" applyNumberFormat="1" applyFont="1" applyFill="1" applyBorder="1" applyAlignment="1" applyProtection="1">
      <alignment horizontal="right" vertical="center" shrinkToFit="1"/>
      <protection locked="0"/>
    </xf>
    <xf numFmtId="178" fontId="30" fillId="3" borderId="5" xfId="3" applyNumberFormat="1" applyFont="1" applyFill="1" applyBorder="1" applyAlignment="1" applyProtection="1">
      <alignment horizontal="right" vertical="center" shrinkToFit="1"/>
      <protection locked="0"/>
    </xf>
    <xf numFmtId="178" fontId="30" fillId="3" borderId="6" xfId="3" applyNumberFormat="1" applyFont="1" applyFill="1" applyBorder="1" applyAlignment="1" applyProtection="1">
      <alignment horizontal="right" vertical="center" shrinkToFit="1"/>
      <protection locked="0"/>
    </xf>
    <xf numFmtId="0" fontId="6" fillId="2" borderId="133" xfId="0" applyFont="1" applyFill="1" applyBorder="1" applyAlignment="1" applyProtection="1">
      <alignment horizontal="center" vertical="center"/>
      <protection hidden="1"/>
    </xf>
    <xf numFmtId="0" fontId="6" fillId="2" borderId="134" xfId="0" applyFont="1" applyFill="1" applyBorder="1" applyAlignment="1" applyProtection="1">
      <alignment horizontal="center" vertical="center"/>
      <protection hidden="1"/>
    </xf>
    <xf numFmtId="0" fontId="6" fillId="2" borderId="135"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wrapText="1"/>
      <protection hidden="1"/>
    </xf>
    <xf numFmtId="0" fontId="14" fillId="2" borderId="5" xfId="0" applyFont="1" applyFill="1" applyBorder="1" applyAlignment="1" applyProtection="1">
      <alignment horizontal="distributed" vertical="center"/>
      <protection hidden="1"/>
    </xf>
    <xf numFmtId="0" fontId="14" fillId="2" borderId="6" xfId="0" applyFont="1" applyFill="1" applyBorder="1" applyAlignment="1" applyProtection="1">
      <alignment horizontal="distributed" vertical="center"/>
      <protection hidden="1"/>
    </xf>
    <xf numFmtId="0" fontId="20" fillId="6" borderId="131" xfId="0" applyFont="1" applyFill="1" applyBorder="1" applyAlignment="1" applyProtection="1">
      <alignment vertical="top" wrapText="1"/>
      <protection hidden="1"/>
    </xf>
    <xf numFmtId="0" fontId="20" fillId="6" borderId="132" xfId="0" applyFont="1" applyFill="1" applyBorder="1" applyAlignment="1" applyProtection="1">
      <alignment vertical="top" wrapText="1"/>
      <protection hidden="1"/>
    </xf>
    <xf numFmtId="176" fontId="6" fillId="2" borderId="14" xfId="0" applyNumberFormat="1" applyFont="1" applyFill="1" applyBorder="1" applyAlignment="1" applyProtection="1">
      <alignment horizontal="right" vertical="center" shrinkToFit="1"/>
    </xf>
    <xf numFmtId="176" fontId="6" fillId="2" borderId="12" xfId="0" applyNumberFormat="1" applyFont="1" applyFill="1" applyBorder="1" applyAlignment="1" applyProtection="1">
      <alignment horizontal="right" vertical="center" shrinkToFit="1"/>
    </xf>
    <xf numFmtId="0" fontId="8" fillId="2" borderId="3" xfId="0" applyFont="1" applyFill="1" applyBorder="1" applyAlignment="1" applyProtection="1">
      <alignment shrinkToFit="1"/>
      <protection hidden="1"/>
    </xf>
    <xf numFmtId="0" fontId="8" fillId="2" borderId="3" xfId="0" applyFont="1" applyFill="1" applyBorder="1" applyAlignment="1" applyProtection="1">
      <alignment vertical="center" shrinkToFit="1"/>
      <protection hidden="1"/>
    </xf>
    <xf numFmtId="0" fontId="14" fillId="2" borderId="7" xfId="0" applyFont="1" applyFill="1" applyBorder="1" applyAlignment="1" applyProtection="1">
      <alignment horizontal="center" vertical="center" wrapText="1"/>
      <protection hidden="1"/>
    </xf>
    <xf numFmtId="0" fontId="14" fillId="2" borderId="7" xfId="0" applyFont="1" applyFill="1" applyBorder="1" applyAlignment="1" applyProtection="1">
      <alignment horizontal="center" vertical="center"/>
      <protection hidden="1"/>
    </xf>
    <xf numFmtId="38" fontId="12" fillId="2" borderId="8" xfId="3" applyFont="1" applyFill="1" applyBorder="1" applyAlignment="1" applyProtection="1">
      <alignment horizontal="right" vertical="center" shrinkToFit="1"/>
      <protection hidden="1"/>
    </xf>
    <xf numFmtId="38" fontId="12" fillId="2" borderId="3" xfId="3" applyFont="1" applyFill="1" applyBorder="1" applyAlignment="1" applyProtection="1">
      <alignment horizontal="right" vertical="center" shrinkToFit="1"/>
      <protection hidden="1"/>
    </xf>
    <xf numFmtId="38" fontId="12" fillId="2" borderId="2" xfId="3" applyFont="1" applyFill="1" applyBorder="1" applyAlignment="1" applyProtection="1">
      <alignment horizontal="right" vertical="center" shrinkToFit="1"/>
      <protection hidden="1"/>
    </xf>
    <xf numFmtId="0" fontId="11" fillId="2" borderId="146"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38" fontId="17" fillId="2" borderId="14" xfId="3" applyFont="1" applyFill="1" applyBorder="1" applyAlignment="1" applyProtection="1">
      <alignment horizontal="right" vertical="center"/>
      <protection hidden="1"/>
    </xf>
    <xf numFmtId="38" fontId="17" fillId="2" borderId="12" xfId="3" applyFont="1" applyFill="1" applyBorder="1" applyAlignment="1" applyProtection="1">
      <alignment horizontal="right" vertical="center"/>
      <protection hidden="1"/>
    </xf>
    <xf numFmtId="38" fontId="17" fillId="2" borderId="1" xfId="3" applyFont="1" applyFill="1" applyBorder="1" applyAlignment="1" applyProtection="1">
      <alignment horizontal="right" vertical="center"/>
      <protection hidden="1"/>
    </xf>
    <xf numFmtId="38" fontId="17" fillId="2" borderId="8" xfId="3" applyFont="1" applyFill="1" applyBorder="1" applyAlignment="1" applyProtection="1">
      <alignment horizontal="right" vertical="center"/>
      <protection hidden="1"/>
    </xf>
    <xf numFmtId="38" fontId="17" fillId="2" borderId="3" xfId="3" applyFont="1" applyFill="1" applyBorder="1" applyAlignment="1" applyProtection="1">
      <alignment horizontal="right" vertical="center"/>
      <protection hidden="1"/>
    </xf>
    <xf numFmtId="38" fontId="17" fillId="2" borderId="2" xfId="3" applyFont="1" applyFill="1" applyBorder="1" applyAlignment="1" applyProtection="1">
      <alignment horizontal="right" vertical="center"/>
      <protection hidden="1"/>
    </xf>
    <xf numFmtId="38" fontId="1" fillId="2" borderId="137" xfId="3" applyFont="1" applyFill="1" applyBorder="1" applyAlignment="1" applyProtection="1">
      <alignment horizontal="right" vertical="center"/>
      <protection hidden="1"/>
    </xf>
    <xf numFmtId="38" fontId="1" fillId="2" borderId="138" xfId="3" applyFont="1" applyFill="1" applyBorder="1" applyAlignment="1" applyProtection="1">
      <alignment horizontal="right" vertical="center"/>
      <protection hidden="1"/>
    </xf>
    <xf numFmtId="38" fontId="1" fillId="2" borderId="139" xfId="3" applyFont="1" applyFill="1" applyBorder="1" applyAlignment="1" applyProtection="1">
      <alignment horizontal="right" vertical="center"/>
      <protection hidden="1"/>
    </xf>
    <xf numFmtId="38" fontId="1" fillId="2" borderId="140" xfId="3" applyFont="1" applyFill="1" applyBorder="1" applyAlignment="1" applyProtection="1">
      <alignment horizontal="right" vertical="center"/>
      <protection hidden="1"/>
    </xf>
    <xf numFmtId="38" fontId="1" fillId="2" borderId="141" xfId="3" applyFont="1" applyFill="1" applyBorder="1" applyAlignment="1" applyProtection="1">
      <alignment horizontal="right" vertical="center"/>
      <protection hidden="1"/>
    </xf>
    <xf numFmtId="38" fontId="1" fillId="2" borderId="142" xfId="3" applyFont="1" applyFill="1" applyBorder="1" applyAlignment="1" applyProtection="1">
      <alignment horizontal="right" vertical="center"/>
      <protection hidden="1"/>
    </xf>
    <xf numFmtId="0" fontId="8" fillId="2" borderId="5" xfId="0" applyFont="1" applyFill="1" applyBorder="1" applyAlignment="1" applyProtection="1">
      <alignment horizontal="center" vertical="center"/>
      <protection hidden="1"/>
    </xf>
    <xf numFmtId="38" fontId="17" fillId="2" borderId="15" xfId="3" applyFont="1" applyFill="1" applyBorder="1" applyAlignment="1" applyProtection="1">
      <alignment horizontal="right" vertical="center" shrinkToFit="1"/>
      <protection locked="0"/>
    </xf>
    <xf numFmtId="38" fontId="17" fillId="2" borderId="5" xfId="3" applyFont="1" applyFill="1" applyBorder="1" applyAlignment="1" applyProtection="1">
      <alignment horizontal="right" vertical="center" shrinkToFit="1"/>
      <protection locked="0"/>
    </xf>
    <xf numFmtId="0" fontId="6" fillId="2" borderId="5" xfId="0" applyFont="1" applyFill="1" applyBorder="1" applyAlignment="1" applyProtection="1">
      <alignment vertical="center" shrinkToFit="1"/>
    </xf>
    <xf numFmtId="0" fontId="6" fillId="2" borderId="6" xfId="0" applyFont="1" applyFill="1" applyBorder="1" applyAlignment="1" applyProtection="1">
      <alignment vertical="center" shrinkToFit="1"/>
    </xf>
    <xf numFmtId="0" fontId="12" fillId="2" borderId="14" xfId="0" applyFont="1" applyFill="1" applyBorder="1" applyAlignment="1" applyProtection="1">
      <alignment vertical="center"/>
      <protection hidden="1"/>
    </xf>
    <xf numFmtId="0" fontId="12" fillId="2" borderId="12" xfId="0" applyFont="1" applyFill="1" applyBorder="1" applyAlignment="1" applyProtection="1">
      <alignment vertical="center"/>
      <protection hidden="1"/>
    </xf>
    <xf numFmtId="0" fontId="12" fillId="2" borderId="1" xfId="0" applyFont="1" applyFill="1" applyBorder="1" applyAlignment="1" applyProtection="1">
      <alignment vertical="center"/>
      <protection hidden="1"/>
    </xf>
    <xf numFmtId="38" fontId="17" fillId="2" borderId="6" xfId="3" applyFont="1" applyFill="1" applyBorder="1" applyAlignment="1" applyProtection="1">
      <alignment horizontal="right" vertical="center" shrinkToFit="1"/>
      <protection locked="0"/>
    </xf>
    <xf numFmtId="0" fontId="4" fillId="2" borderId="14" xfId="0" applyFont="1" applyFill="1" applyBorder="1" applyAlignment="1" applyProtection="1">
      <alignment vertical="center" wrapText="1"/>
      <protection hidden="1"/>
    </xf>
    <xf numFmtId="0" fontId="12" fillId="2" borderId="1" xfId="0" applyFont="1" applyFill="1" applyBorder="1" applyAlignment="1" applyProtection="1">
      <alignment vertical="center" wrapText="1"/>
      <protection hidden="1"/>
    </xf>
    <xf numFmtId="38" fontId="17" fillId="2" borderId="15" xfId="3" applyFont="1" applyFill="1" applyBorder="1" applyAlignment="1" applyProtection="1">
      <alignment horizontal="right" vertical="center" shrinkToFit="1"/>
    </xf>
    <xf numFmtId="38" fontId="17" fillId="2" borderId="5" xfId="3" applyFont="1" applyFill="1" applyBorder="1" applyAlignment="1" applyProtection="1">
      <alignment horizontal="right" vertical="center" shrinkToFit="1"/>
    </xf>
    <xf numFmtId="38" fontId="17" fillId="2" borderId="6" xfId="3" applyFont="1" applyFill="1" applyBorder="1" applyAlignment="1" applyProtection="1">
      <alignment horizontal="right" vertical="center" shrinkToFit="1"/>
    </xf>
    <xf numFmtId="38" fontId="21" fillId="2" borderId="12" xfId="3" applyFont="1" applyFill="1" applyBorder="1" applyAlignment="1" applyProtection="1">
      <alignment horizontal="right" vertical="center"/>
      <protection hidden="1"/>
    </xf>
    <xf numFmtId="38" fontId="21" fillId="2" borderId="1" xfId="3" applyFont="1" applyFill="1" applyBorder="1" applyAlignment="1" applyProtection="1">
      <alignment horizontal="right" vertical="center"/>
      <protection hidden="1"/>
    </xf>
    <xf numFmtId="38" fontId="21" fillId="2" borderId="3" xfId="3" applyFont="1" applyFill="1" applyBorder="1" applyAlignment="1" applyProtection="1">
      <alignment horizontal="right" vertical="center"/>
      <protection hidden="1"/>
    </xf>
    <xf numFmtId="38" fontId="21" fillId="2" borderId="2" xfId="3" applyFont="1" applyFill="1" applyBorder="1" applyAlignment="1" applyProtection="1">
      <alignment horizontal="right" vertical="center"/>
      <protection hidden="1"/>
    </xf>
    <xf numFmtId="0" fontId="20" fillId="2" borderId="15" xfId="0" applyFont="1" applyFill="1" applyBorder="1" applyAlignment="1" applyProtection="1">
      <alignment horizontal="center" vertical="center" shrinkToFit="1"/>
      <protection hidden="1"/>
    </xf>
    <xf numFmtId="0" fontId="20" fillId="2" borderId="5" xfId="0" applyFont="1" applyFill="1" applyBorder="1" applyAlignment="1" applyProtection="1">
      <alignment horizontal="center" vertical="center" shrinkToFit="1"/>
      <protection hidden="1"/>
    </xf>
    <xf numFmtId="0" fontId="20" fillId="2" borderId="6" xfId="0" applyFont="1" applyFill="1" applyBorder="1" applyAlignment="1" applyProtection="1">
      <alignment horizontal="center" vertical="center" shrinkToFit="1"/>
      <protection hidden="1"/>
    </xf>
    <xf numFmtId="0" fontId="18" fillId="2" borderId="14" xfId="0" applyFont="1" applyFill="1" applyBorder="1" applyAlignment="1" applyProtection="1">
      <alignment vertical="center" wrapText="1"/>
      <protection hidden="1"/>
    </xf>
    <xf numFmtId="0" fontId="11" fillId="2" borderId="12" xfId="0" applyFont="1" applyFill="1" applyBorder="1" applyAlignment="1" applyProtection="1">
      <alignment vertical="center" wrapText="1"/>
      <protection hidden="1"/>
    </xf>
    <xf numFmtId="0" fontId="11" fillId="2" borderId="1" xfId="0" applyFont="1" applyFill="1" applyBorder="1" applyAlignment="1" applyProtection="1">
      <alignment vertical="center" wrapText="1"/>
      <protection hidden="1"/>
    </xf>
    <xf numFmtId="38" fontId="17" fillId="2" borderId="8" xfId="3" applyFont="1" applyFill="1" applyBorder="1" applyAlignment="1" applyProtection="1">
      <alignment vertical="top" shrinkToFit="1"/>
      <protection hidden="1"/>
    </xf>
    <xf numFmtId="38" fontId="17" fillId="2" borderId="3" xfId="3" applyFont="1" applyFill="1" applyBorder="1" applyAlignment="1" applyProtection="1">
      <alignment vertical="top" shrinkToFit="1"/>
      <protection hidden="1"/>
    </xf>
    <xf numFmtId="38" fontId="17" fillId="2" borderId="2" xfId="3" applyFont="1" applyFill="1" applyBorder="1" applyAlignment="1" applyProtection="1">
      <alignment vertical="top" shrinkToFit="1"/>
      <protection hidden="1"/>
    </xf>
    <xf numFmtId="38" fontId="17" fillId="2" borderId="15" xfId="3" applyFont="1" applyFill="1" applyBorder="1" applyAlignment="1" applyProtection="1">
      <alignment vertical="center" shrinkToFit="1"/>
      <protection hidden="1"/>
    </xf>
    <xf numFmtId="38" fontId="17" fillId="2" borderId="5" xfId="3" applyFont="1" applyFill="1" applyBorder="1" applyAlignment="1" applyProtection="1">
      <alignment vertical="center" shrinkToFit="1"/>
      <protection hidden="1"/>
    </xf>
    <xf numFmtId="38" fontId="17" fillId="2" borderId="6" xfId="3" applyFont="1" applyFill="1" applyBorder="1" applyAlignment="1" applyProtection="1">
      <alignment vertical="center" shrinkToFit="1"/>
      <protection hidden="1"/>
    </xf>
    <xf numFmtId="38" fontId="20" fillId="2" borderId="15" xfId="3" applyFont="1" applyFill="1" applyBorder="1" applyAlignment="1" applyProtection="1">
      <alignment horizontal="right" vertical="center" shrinkToFit="1"/>
      <protection hidden="1"/>
    </xf>
    <xf numFmtId="38" fontId="20" fillId="2" borderId="5" xfId="3" applyFont="1" applyFill="1" applyBorder="1" applyAlignment="1" applyProtection="1">
      <alignment horizontal="right" vertical="center" shrinkToFit="1"/>
      <protection hidden="1"/>
    </xf>
    <xf numFmtId="38" fontId="20" fillId="2" borderId="6" xfId="3" applyFont="1" applyFill="1" applyBorder="1" applyAlignment="1" applyProtection="1">
      <alignment horizontal="right" vertical="center" shrinkToFit="1"/>
      <protection hidden="1"/>
    </xf>
    <xf numFmtId="0" fontId="25" fillId="2" borderId="14" xfId="0" applyFont="1" applyFill="1" applyBorder="1" applyAlignment="1" applyProtection="1">
      <alignment horizontal="right" vertical="top" shrinkToFit="1"/>
      <protection hidden="1"/>
    </xf>
    <xf numFmtId="0" fontId="25" fillId="2" borderId="12" xfId="0" applyFont="1" applyFill="1" applyBorder="1" applyAlignment="1" applyProtection="1">
      <alignment horizontal="right" vertical="top" shrinkToFit="1"/>
      <protection hidden="1"/>
    </xf>
    <xf numFmtId="0" fontId="25" fillId="2" borderId="1" xfId="0" applyFont="1" applyFill="1" applyBorder="1" applyAlignment="1" applyProtection="1">
      <alignment horizontal="right" vertical="top" shrinkToFit="1"/>
      <protection hidden="1"/>
    </xf>
    <xf numFmtId="38" fontId="20" fillId="2" borderId="8" xfId="3" applyFont="1" applyFill="1" applyBorder="1" applyAlignment="1" applyProtection="1">
      <alignment horizontal="right" vertical="top" shrinkToFit="1"/>
      <protection hidden="1"/>
    </xf>
    <xf numFmtId="38" fontId="20" fillId="2" borderId="3" xfId="3" applyFont="1" applyFill="1" applyBorder="1" applyAlignment="1" applyProtection="1">
      <alignment horizontal="right" vertical="top" shrinkToFit="1"/>
      <protection hidden="1"/>
    </xf>
    <xf numFmtId="38" fontId="20" fillId="2" borderId="2" xfId="3" applyFont="1" applyFill="1" applyBorder="1" applyAlignment="1" applyProtection="1">
      <alignment horizontal="right" vertical="top" shrinkToFit="1"/>
      <protection hidden="1"/>
    </xf>
    <xf numFmtId="0" fontId="20" fillId="2" borderId="15" xfId="3" applyNumberFormat="1" applyFont="1" applyFill="1" applyBorder="1" applyAlignment="1" applyProtection="1">
      <alignment vertical="center" shrinkToFit="1"/>
      <protection hidden="1"/>
    </xf>
    <xf numFmtId="0" fontId="20" fillId="2" borderId="6" xfId="3" applyNumberFormat="1" applyFont="1" applyFill="1" applyBorder="1" applyAlignment="1" applyProtection="1">
      <alignment vertical="center" shrinkToFit="1"/>
      <protection hidden="1"/>
    </xf>
    <xf numFmtId="38" fontId="17" fillId="2" borderId="15" xfId="3" applyFont="1" applyFill="1" applyBorder="1" applyAlignment="1" applyProtection="1">
      <alignment horizontal="right" vertical="center" shrinkToFit="1"/>
      <protection hidden="1"/>
    </xf>
    <xf numFmtId="38" fontId="17" fillId="2" borderId="5" xfId="3" applyFont="1" applyFill="1" applyBorder="1" applyAlignment="1" applyProtection="1">
      <alignment horizontal="right" vertical="center" shrinkToFit="1"/>
      <protection hidden="1"/>
    </xf>
    <xf numFmtId="38" fontId="17" fillId="2" borderId="6" xfId="3" applyFont="1" applyFill="1" applyBorder="1" applyAlignment="1" applyProtection="1">
      <alignment horizontal="right" vertical="center" shrinkToFit="1"/>
      <protection hidden="1"/>
    </xf>
    <xf numFmtId="0" fontId="12" fillId="2" borderId="13" xfId="0" applyFont="1" applyFill="1" applyBorder="1" applyAlignment="1" applyProtection="1">
      <alignment horizontal="center" vertical="top" wrapText="1"/>
      <protection hidden="1"/>
    </xf>
    <xf numFmtId="0" fontId="12" fillId="2" borderId="0" xfId="0" applyFont="1" applyFill="1" applyBorder="1" applyAlignment="1" applyProtection="1">
      <alignment horizontal="center" vertical="top" wrapText="1"/>
      <protection hidden="1"/>
    </xf>
    <xf numFmtId="0" fontId="12" fillId="2" borderId="4" xfId="0" applyFont="1" applyFill="1" applyBorder="1" applyAlignment="1" applyProtection="1">
      <alignment horizontal="center" vertical="top" wrapText="1"/>
      <protection hidden="1"/>
    </xf>
    <xf numFmtId="0" fontId="12" fillId="2" borderId="8" xfId="0" applyFont="1" applyFill="1" applyBorder="1" applyAlignment="1" applyProtection="1">
      <alignment horizontal="center" vertical="top" wrapText="1"/>
      <protection hidden="1"/>
    </xf>
    <xf numFmtId="0" fontId="12" fillId="2" borderId="3" xfId="0" applyFont="1" applyFill="1" applyBorder="1" applyAlignment="1" applyProtection="1">
      <alignment horizontal="center" vertical="top" wrapText="1"/>
      <protection hidden="1"/>
    </xf>
    <xf numFmtId="0" fontId="12" fillId="2" borderId="2" xfId="0" applyFont="1" applyFill="1" applyBorder="1" applyAlignment="1" applyProtection="1">
      <alignment horizontal="center" vertical="top" wrapText="1"/>
      <protection hidden="1"/>
    </xf>
    <xf numFmtId="0" fontId="11" fillId="2" borderId="13" xfId="0" applyFont="1" applyFill="1" applyBorder="1" applyAlignment="1" applyProtection="1">
      <alignment horizontal="center" vertical="center" shrinkToFit="1"/>
      <protection hidden="1"/>
    </xf>
    <xf numFmtId="0" fontId="11" fillId="2" borderId="4" xfId="0" applyFont="1" applyFill="1" applyBorder="1" applyAlignment="1" applyProtection="1">
      <alignment horizontal="center" vertical="center" shrinkToFit="1"/>
      <protection hidden="1"/>
    </xf>
    <xf numFmtId="0" fontId="11" fillId="2" borderId="13" xfId="0" applyFont="1" applyFill="1" applyBorder="1" applyAlignment="1" applyProtection="1">
      <alignment horizontal="distributed" vertical="top" wrapText="1"/>
      <protection hidden="1"/>
    </xf>
    <xf numFmtId="0" fontId="11" fillId="2" borderId="0" xfId="0" applyFont="1" applyFill="1" applyBorder="1" applyAlignment="1" applyProtection="1">
      <alignment horizontal="distributed" vertical="top" wrapText="1"/>
      <protection hidden="1"/>
    </xf>
    <xf numFmtId="0" fontId="11" fillId="2" borderId="4" xfId="0" applyFont="1" applyFill="1" applyBorder="1" applyAlignment="1" applyProtection="1">
      <alignment horizontal="distributed" vertical="top" wrapText="1"/>
      <protection hidden="1"/>
    </xf>
    <xf numFmtId="0" fontId="11" fillId="2" borderId="8" xfId="0" applyFont="1" applyFill="1" applyBorder="1" applyAlignment="1" applyProtection="1">
      <alignment horizontal="distributed" vertical="top" wrapText="1"/>
      <protection hidden="1"/>
    </xf>
    <xf numFmtId="0" fontId="11" fillId="2" borderId="3" xfId="0" applyFont="1" applyFill="1" applyBorder="1" applyAlignment="1" applyProtection="1">
      <alignment horizontal="distributed" vertical="top" wrapText="1"/>
      <protection hidden="1"/>
    </xf>
    <xf numFmtId="0" fontId="11" fillId="2" borderId="2" xfId="0" applyFont="1" applyFill="1" applyBorder="1" applyAlignment="1" applyProtection="1">
      <alignment horizontal="distributed" vertical="top" wrapText="1"/>
      <protection hidden="1"/>
    </xf>
    <xf numFmtId="179" fontId="20" fillId="2" borderId="11" xfId="3" applyNumberFormat="1" applyFont="1" applyFill="1" applyBorder="1" applyAlignment="1" applyProtection="1">
      <alignment horizontal="center" vertical="top" shrinkToFit="1"/>
      <protection hidden="1"/>
    </xf>
    <xf numFmtId="38" fontId="17" fillId="2" borderId="8" xfId="3" applyFont="1" applyFill="1" applyBorder="1" applyAlignment="1" applyProtection="1">
      <alignment horizontal="right" vertical="top" shrinkToFit="1"/>
      <protection hidden="1"/>
    </xf>
    <xf numFmtId="38" fontId="17" fillId="2" borderId="3" xfId="3" applyFont="1" applyFill="1" applyBorder="1" applyAlignment="1" applyProtection="1">
      <alignment horizontal="right" vertical="top" shrinkToFit="1"/>
      <protection hidden="1"/>
    </xf>
    <xf numFmtId="38" fontId="17" fillId="2" borderId="2" xfId="3" applyFont="1" applyFill="1" applyBorder="1" applyAlignment="1" applyProtection="1">
      <alignment horizontal="right" vertical="top" shrinkToFit="1"/>
      <protection hidden="1"/>
    </xf>
    <xf numFmtId="38" fontId="9" fillId="2" borderId="15" xfId="3" applyFont="1" applyFill="1" applyBorder="1" applyAlignment="1" applyProtection="1">
      <alignment vertical="center" shrinkToFit="1"/>
      <protection hidden="1"/>
    </xf>
    <xf numFmtId="38" fontId="9" fillId="2" borderId="5" xfId="3" applyFont="1" applyFill="1" applyBorder="1" applyAlignment="1" applyProtection="1">
      <alignment vertical="center" shrinkToFit="1"/>
      <protection hidden="1"/>
    </xf>
    <xf numFmtId="38" fontId="9" fillId="2" borderId="6" xfId="3" applyFont="1" applyFill="1" applyBorder="1" applyAlignment="1" applyProtection="1">
      <alignment vertical="center" shrinkToFit="1"/>
      <protection hidden="1"/>
    </xf>
    <xf numFmtId="0" fontId="8" fillId="2" borderId="14" xfId="0" applyFont="1" applyFill="1" applyBorder="1" applyAlignment="1" applyProtection="1">
      <alignment vertical="center" shrinkToFit="1"/>
      <protection hidden="1"/>
    </xf>
    <xf numFmtId="0" fontId="8" fillId="2" borderId="12" xfId="0" applyFont="1" applyFill="1" applyBorder="1" applyAlignment="1" applyProtection="1">
      <alignment vertical="center" shrinkToFit="1"/>
      <protection hidden="1"/>
    </xf>
    <xf numFmtId="0" fontId="8" fillId="2" borderId="1" xfId="0" applyFont="1" applyFill="1" applyBorder="1" applyAlignment="1" applyProtection="1">
      <alignment vertical="center" shrinkToFit="1"/>
      <protection hidden="1"/>
    </xf>
    <xf numFmtId="0" fontId="8" fillId="2" borderId="8" xfId="0" applyFont="1" applyFill="1" applyBorder="1" applyAlignment="1" applyProtection="1">
      <alignment vertical="center" shrinkToFit="1"/>
      <protection hidden="1"/>
    </xf>
    <xf numFmtId="0" fontId="8" fillId="2" borderId="2" xfId="0" applyFont="1" applyFill="1" applyBorder="1" applyAlignment="1" applyProtection="1">
      <alignment vertical="center" shrinkToFit="1"/>
      <protection hidden="1"/>
    </xf>
    <xf numFmtId="38" fontId="11" fillId="2" borderId="14" xfId="3" applyFont="1" applyFill="1" applyBorder="1" applyAlignment="1" applyProtection="1">
      <alignment horizontal="distributed" vertical="center" wrapText="1"/>
      <protection hidden="1"/>
    </xf>
    <xf numFmtId="38" fontId="11" fillId="2" borderId="12" xfId="3" applyFont="1" applyFill="1" applyBorder="1" applyAlignment="1" applyProtection="1">
      <alignment horizontal="distributed" vertical="center" wrapText="1"/>
      <protection hidden="1"/>
    </xf>
    <xf numFmtId="38" fontId="11" fillId="2" borderId="1" xfId="3" applyFont="1" applyFill="1" applyBorder="1" applyAlignment="1" applyProtection="1">
      <alignment horizontal="distributed" vertical="center" wrapText="1"/>
      <protection hidden="1"/>
    </xf>
    <xf numFmtId="38" fontId="11" fillId="2" borderId="13" xfId="3" applyFont="1" applyFill="1" applyBorder="1" applyAlignment="1" applyProtection="1">
      <alignment horizontal="distributed" vertical="center" wrapText="1"/>
      <protection hidden="1"/>
    </xf>
    <xf numFmtId="38" fontId="11" fillId="2" borderId="0" xfId="3" applyFont="1" applyFill="1" applyBorder="1" applyAlignment="1" applyProtection="1">
      <alignment horizontal="distributed" vertical="center" wrapText="1"/>
      <protection hidden="1"/>
    </xf>
    <xf numFmtId="38" fontId="11" fillId="2" borderId="4" xfId="3" applyFont="1" applyFill="1" applyBorder="1" applyAlignment="1" applyProtection="1">
      <alignment horizontal="distributed" vertical="center" wrapText="1"/>
      <protection hidden="1"/>
    </xf>
    <xf numFmtId="38" fontId="11" fillId="2" borderId="8" xfId="3" applyFont="1" applyFill="1" applyBorder="1" applyAlignment="1" applyProtection="1">
      <alignment horizontal="distributed" vertical="center" wrapText="1"/>
      <protection hidden="1"/>
    </xf>
    <xf numFmtId="38" fontId="11" fillId="2" borderId="3" xfId="3" applyFont="1" applyFill="1" applyBorder="1" applyAlignment="1" applyProtection="1">
      <alignment horizontal="distributed" vertical="center" wrapText="1"/>
      <protection hidden="1"/>
    </xf>
    <xf numFmtId="38" fontId="11" fillId="2" borderId="2" xfId="3" applyFont="1" applyFill="1" applyBorder="1" applyAlignment="1" applyProtection="1">
      <alignment horizontal="distributed" vertical="center" wrapText="1"/>
      <protection hidden="1"/>
    </xf>
    <xf numFmtId="38" fontId="11" fillId="2" borderId="14" xfId="3" applyFont="1" applyFill="1" applyBorder="1" applyAlignment="1" applyProtection="1">
      <alignment horizontal="left" vertical="center"/>
      <protection hidden="1"/>
    </xf>
    <xf numFmtId="38" fontId="11" fillId="2" borderId="12" xfId="3" applyFont="1" applyFill="1" applyBorder="1" applyAlignment="1" applyProtection="1">
      <alignment horizontal="left" vertical="center"/>
      <protection hidden="1"/>
    </xf>
    <xf numFmtId="38" fontId="11" fillId="2" borderId="1" xfId="3" applyFont="1" applyFill="1" applyBorder="1" applyAlignment="1" applyProtection="1">
      <alignment horizontal="left" vertical="center"/>
      <protection hidden="1"/>
    </xf>
    <xf numFmtId="0" fontId="8" fillId="2" borderId="3" xfId="0" applyFont="1" applyFill="1" applyBorder="1" applyAlignment="1" applyProtection="1">
      <alignment horizontal="left"/>
      <protection hidden="1"/>
    </xf>
    <xf numFmtId="38" fontId="17" fillId="2" borderId="14" xfId="3" applyFont="1" applyFill="1" applyBorder="1" applyAlignment="1" applyProtection="1">
      <alignment vertical="center" shrinkToFit="1"/>
      <protection hidden="1"/>
    </xf>
    <xf numFmtId="38" fontId="17" fillId="2" borderId="12" xfId="3" applyFont="1" applyFill="1" applyBorder="1" applyAlignment="1" applyProtection="1">
      <alignment vertical="center" shrinkToFit="1"/>
      <protection hidden="1"/>
    </xf>
    <xf numFmtId="38" fontId="17" fillId="2" borderId="1" xfId="3" applyFont="1" applyFill="1" applyBorder="1" applyAlignment="1" applyProtection="1">
      <alignment vertical="center" shrinkToFit="1"/>
      <protection hidden="1"/>
    </xf>
    <xf numFmtId="38" fontId="11" fillId="2" borderId="0" xfId="3" applyFont="1" applyFill="1" applyBorder="1" applyAlignment="1" applyProtection="1">
      <alignment horizontal="center" vertical="center" wrapText="1"/>
      <protection hidden="1"/>
    </xf>
    <xf numFmtId="38" fontId="11" fillId="2" borderId="0" xfId="3" applyFont="1" applyFill="1" applyBorder="1" applyAlignment="1" applyProtection="1">
      <alignment horizontal="center" vertical="center"/>
      <protection hidden="1"/>
    </xf>
    <xf numFmtId="38" fontId="11" fillId="2" borderId="3" xfId="3" applyFont="1" applyFill="1" applyBorder="1" applyAlignment="1" applyProtection="1">
      <alignment horizontal="center" vertical="center"/>
      <protection hidden="1"/>
    </xf>
    <xf numFmtId="38" fontId="17" fillId="2" borderId="7" xfId="3" applyFont="1" applyFill="1" applyBorder="1" applyAlignment="1" applyProtection="1">
      <alignment horizontal="right" vertical="center" shrinkToFit="1"/>
      <protection hidden="1"/>
    </xf>
    <xf numFmtId="0" fontId="8" fillId="2" borderId="12" xfId="3" applyNumberFormat="1" applyFont="1" applyFill="1" applyBorder="1" applyAlignment="1" applyProtection="1">
      <alignment vertical="top" wrapText="1"/>
      <protection locked="0"/>
    </xf>
    <xf numFmtId="0" fontId="8" fillId="2" borderId="1" xfId="3" applyNumberFormat="1" applyFont="1" applyFill="1" applyBorder="1" applyAlignment="1" applyProtection="1">
      <alignment vertical="top" wrapText="1"/>
      <protection locked="0"/>
    </xf>
    <xf numFmtId="0" fontId="8" fillId="2" borderId="0" xfId="3" applyNumberFormat="1" applyFont="1" applyFill="1" applyBorder="1" applyAlignment="1" applyProtection="1">
      <alignment vertical="top" wrapText="1"/>
      <protection locked="0"/>
    </xf>
    <xf numFmtId="0" fontId="8" fillId="2" borderId="4" xfId="3" applyNumberFormat="1" applyFont="1" applyFill="1" applyBorder="1" applyAlignment="1" applyProtection="1">
      <alignment vertical="top" wrapText="1"/>
      <protection locked="0"/>
    </xf>
    <xf numFmtId="0" fontId="8" fillId="2" borderId="3" xfId="3" applyNumberFormat="1" applyFont="1" applyFill="1" applyBorder="1" applyAlignment="1" applyProtection="1">
      <alignment vertical="top" wrapText="1"/>
      <protection locked="0"/>
    </xf>
    <xf numFmtId="0" fontId="8" fillId="2" borderId="2" xfId="3" applyNumberFormat="1" applyFont="1" applyFill="1" applyBorder="1" applyAlignment="1" applyProtection="1">
      <alignment vertical="top" wrapText="1"/>
      <protection locked="0"/>
    </xf>
    <xf numFmtId="38" fontId="6" fillId="2" borderId="3" xfId="3" applyFont="1" applyFill="1" applyBorder="1" applyAlignment="1" applyProtection="1">
      <alignment shrinkToFit="1"/>
      <protection hidden="1"/>
    </xf>
    <xf numFmtId="38" fontId="11" fillId="2" borderId="0" xfId="3" applyFont="1" applyFill="1" applyBorder="1" applyAlignment="1" applyProtection="1">
      <alignment horizontal="distributed" vertical="center"/>
      <protection hidden="1"/>
    </xf>
    <xf numFmtId="38" fontId="11" fillId="2" borderId="4" xfId="3" applyFont="1" applyFill="1" applyBorder="1" applyAlignment="1" applyProtection="1">
      <alignment horizontal="distributed" vertical="center"/>
      <protection hidden="1"/>
    </xf>
    <xf numFmtId="38" fontId="11" fillId="2" borderId="13" xfId="3" applyFont="1" applyFill="1" applyBorder="1" applyAlignment="1" applyProtection="1">
      <alignment horizontal="distributed" vertical="center"/>
      <protection hidden="1"/>
    </xf>
    <xf numFmtId="38" fontId="11" fillId="2" borderId="8" xfId="3" applyFont="1" applyFill="1" applyBorder="1" applyAlignment="1" applyProtection="1">
      <alignment horizontal="distributed" vertical="center"/>
      <protection hidden="1"/>
    </xf>
    <xf numFmtId="38" fontId="11" fillId="2" borderId="3" xfId="3" applyFont="1" applyFill="1" applyBorder="1" applyAlignment="1" applyProtection="1">
      <alignment horizontal="distributed" vertical="center"/>
      <protection hidden="1"/>
    </xf>
    <xf numFmtId="38" fontId="11" fillId="2" borderId="2" xfId="3" applyFont="1" applyFill="1" applyBorder="1" applyAlignment="1" applyProtection="1">
      <alignment horizontal="distributed" vertical="center"/>
      <protection hidden="1"/>
    </xf>
    <xf numFmtId="38" fontId="11" fillId="2" borderId="14" xfId="3" applyFont="1" applyFill="1" applyBorder="1" applyAlignment="1" applyProtection="1">
      <alignment vertical="center"/>
      <protection hidden="1"/>
    </xf>
    <xf numFmtId="38" fontId="11" fillId="2" borderId="12" xfId="3" applyFont="1" applyFill="1" applyBorder="1" applyAlignment="1" applyProtection="1">
      <alignment vertical="center"/>
      <protection hidden="1"/>
    </xf>
    <xf numFmtId="38" fontId="11" fillId="2" borderId="8" xfId="3" applyFont="1" applyFill="1" applyBorder="1" applyAlignment="1" applyProtection="1">
      <alignment horizontal="center" vertical="center"/>
      <protection hidden="1"/>
    </xf>
    <xf numFmtId="0" fontId="8" fillId="2" borderId="0" xfId="0" quotePrefix="1"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8" fillId="2" borderId="8" xfId="0" applyFont="1" applyFill="1" applyBorder="1" applyAlignment="1" applyProtection="1">
      <alignment horizontal="center" vertical="center" shrinkToFit="1"/>
      <protection hidden="1"/>
    </xf>
    <xf numFmtId="0" fontId="8" fillId="2" borderId="3" xfId="0" applyFont="1" applyFill="1" applyBorder="1" applyAlignment="1" applyProtection="1">
      <alignment horizontal="center" vertical="center" shrinkToFit="1"/>
      <protection hidden="1"/>
    </xf>
    <xf numFmtId="0" fontId="8" fillId="2" borderId="133" xfId="0" applyFont="1" applyFill="1" applyBorder="1" applyAlignment="1" applyProtection="1">
      <alignment horizontal="center" vertical="center" shrinkToFit="1"/>
      <protection hidden="1"/>
    </xf>
    <xf numFmtId="0" fontId="8" fillId="2" borderId="134" xfId="0" applyFont="1" applyFill="1" applyBorder="1" applyAlignment="1" applyProtection="1">
      <alignment horizontal="center" vertical="center" shrinkToFit="1"/>
      <protection hidden="1"/>
    </xf>
    <xf numFmtId="0" fontId="8" fillId="2" borderId="135" xfId="0" applyFont="1" applyFill="1" applyBorder="1" applyAlignment="1" applyProtection="1">
      <alignment horizontal="center" vertical="center" shrinkToFit="1"/>
      <protection hidden="1"/>
    </xf>
    <xf numFmtId="38" fontId="21" fillId="2" borderId="5" xfId="3" applyFont="1" applyFill="1" applyBorder="1" applyAlignment="1" applyProtection="1">
      <alignment horizontal="right" vertical="center" shrinkToFit="1"/>
      <protection hidden="1"/>
    </xf>
    <xf numFmtId="38" fontId="21" fillId="2" borderId="6" xfId="3" applyFont="1" applyFill="1" applyBorder="1" applyAlignment="1" applyProtection="1">
      <alignment horizontal="right" vertical="center" shrinkToFit="1"/>
      <protection hidden="1"/>
    </xf>
    <xf numFmtId="0" fontId="8" fillId="2" borderId="14" xfId="3" applyNumberFormat="1" applyFont="1" applyFill="1" applyBorder="1" applyAlignment="1" applyProtection="1">
      <alignment vertical="center" wrapText="1"/>
      <protection locked="0"/>
    </xf>
    <xf numFmtId="0" fontId="8" fillId="2" borderId="12" xfId="3" applyNumberFormat="1" applyFont="1" applyFill="1" applyBorder="1" applyAlignment="1" applyProtection="1">
      <alignment vertical="center" wrapText="1"/>
      <protection locked="0"/>
    </xf>
    <xf numFmtId="0" fontId="8" fillId="2" borderId="1" xfId="3" applyNumberFormat="1" applyFont="1" applyFill="1" applyBorder="1" applyAlignment="1" applyProtection="1">
      <alignment vertical="center" wrapText="1"/>
      <protection locked="0"/>
    </xf>
    <xf numFmtId="0" fontId="8" fillId="2" borderId="13" xfId="3" applyNumberFormat="1" applyFont="1" applyFill="1" applyBorder="1" applyAlignment="1" applyProtection="1">
      <alignment vertical="center" wrapText="1"/>
      <protection locked="0"/>
    </xf>
    <xf numFmtId="0" fontId="8" fillId="2" borderId="0" xfId="3" applyNumberFormat="1" applyFont="1" applyFill="1" applyBorder="1" applyAlignment="1" applyProtection="1">
      <alignment vertical="center" wrapText="1"/>
      <protection locked="0"/>
    </xf>
    <xf numFmtId="0" fontId="8" fillId="2" borderId="4" xfId="3" applyNumberFormat="1" applyFont="1" applyFill="1" applyBorder="1" applyAlignment="1" applyProtection="1">
      <alignment vertical="center" wrapText="1"/>
      <protection locked="0"/>
    </xf>
    <xf numFmtId="0" fontId="8" fillId="2" borderId="8" xfId="3" applyNumberFormat="1" applyFont="1" applyFill="1" applyBorder="1" applyAlignment="1" applyProtection="1">
      <alignment vertical="center" wrapText="1"/>
      <protection locked="0"/>
    </xf>
    <xf numFmtId="0" fontId="8" fillId="2" borderId="3" xfId="3" applyNumberFormat="1" applyFont="1" applyFill="1" applyBorder="1" applyAlignment="1" applyProtection="1">
      <alignment vertical="center" wrapText="1"/>
      <protection locked="0"/>
    </xf>
    <xf numFmtId="0" fontId="8" fillId="2" borderId="2" xfId="3" applyNumberFormat="1" applyFont="1" applyFill="1" applyBorder="1" applyAlignment="1" applyProtection="1">
      <alignment vertical="center" wrapText="1"/>
      <protection locked="0"/>
    </xf>
    <xf numFmtId="38" fontId="17" fillId="2" borderId="8" xfId="3" applyFont="1" applyFill="1" applyBorder="1" applyAlignment="1" applyProtection="1">
      <alignment horizontal="right" vertical="center" shrinkToFit="1"/>
      <protection hidden="1"/>
    </xf>
    <xf numFmtId="38" fontId="17" fillId="2" borderId="3" xfId="3" applyFont="1" applyFill="1" applyBorder="1" applyAlignment="1" applyProtection="1">
      <alignment horizontal="right" vertical="center" shrinkToFit="1"/>
      <protection hidden="1"/>
    </xf>
    <xf numFmtId="38" fontId="17" fillId="2" borderId="2" xfId="3" applyFont="1" applyFill="1" applyBorder="1" applyAlignment="1" applyProtection="1">
      <alignment horizontal="right" vertical="center" shrinkToFit="1"/>
      <protection hidden="1"/>
    </xf>
    <xf numFmtId="0" fontId="8" fillId="2" borderId="15" xfId="0" applyFont="1" applyFill="1" applyBorder="1" applyAlignment="1" applyProtection="1">
      <alignment vertical="center" shrinkToFit="1"/>
      <protection locked="0"/>
    </xf>
    <xf numFmtId="0" fontId="8" fillId="2" borderId="5" xfId="0" applyFont="1" applyFill="1" applyBorder="1" applyAlignment="1" applyProtection="1">
      <alignment vertical="center" shrinkToFit="1"/>
      <protection locked="0"/>
    </xf>
    <xf numFmtId="0" fontId="8" fillId="2" borderId="6" xfId="0" applyFont="1" applyFill="1" applyBorder="1" applyAlignment="1" applyProtection="1">
      <alignment vertical="center" shrinkToFit="1"/>
      <protection locked="0"/>
    </xf>
    <xf numFmtId="180" fontId="8" fillId="2" borderId="15" xfId="0" applyNumberFormat="1" applyFont="1" applyFill="1" applyBorder="1" applyAlignment="1" applyProtection="1">
      <alignment horizontal="center" vertical="center" shrinkToFit="1"/>
      <protection locked="0"/>
    </xf>
    <xf numFmtId="180" fontId="8" fillId="2" borderId="5" xfId="0" applyNumberFormat="1" applyFont="1" applyFill="1" applyBorder="1" applyAlignment="1" applyProtection="1">
      <alignment horizontal="center" vertical="center" shrinkToFit="1"/>
      <protection locked="0"/>
    </xf>
    <xf numFmtId="180" fontId="8" fillId="2" borderId="6" xfId="0" applyNumberFormat="1" applyFont="1" applyFill="1" applyBorder="1" applyAlignment="1" applyProtection="1">
      <alignment horizontal="center" vertical="center" shrinkToFit="1"/>
      <protection locked="0"/>
    </xf>
    <xf numFmtId="0" fontId="9" fillId="2" borderId="3" xfId="0" applyFont="1" applyFill="1" applyBorder="1" applyAlignment="1" applyProtection="1">
      <alignment shrinkToFit="1"/>
      <protection hidden="1"/>
    </xf>
    <xf numFmtId="0" fontId="11" fillId="2" borderId="7" xfId="0" applyFont="1" applyFill="1" applyBorder="1" applyAlignment="1" applyProtection="1">
      <alignment horizontal="center" vertical="center"/>
      <protection hidden="1"/>
    </xf>
    <xf numFmtId="0" fontId="11" fillId="2" borderId="144" xfId="0" applyFont="1" applyFill="1" applyBorder="1" applyAlignment="1" applyProtection="1">
      <alignment horizontal="distributed" vertical="center" wrapText="1"/>
      <protection hidden="1"/>
    </xf>
    <xf numFmtId="0" fontId="11" fillId="2" borderId="12" xfId="0" applyFont="1" applyFill="1" applyBorder="1" applyAlignment="1" applyProtection="1">
      <alignment horizontal="distributed" vertical="center" wrapText="1"/>
      <protection hidden="1"/>
    </xf>
    <xf numFmtId="0" fontId="11" fillId="2" borderId="1" xfId="0" applyFont="1" applyFill="1" applyBorder="1" applyAlignment="1" applyProtection="1">
      <alignment horizontal="distributed" vertical="center" wrapText="1"/>
      <protection hidden="1"/>
    </xf>
    <xf numFmtId="0" fontId="11" fillId="2" borderId="145" xfId="0" applyFont="1" applyFill="1" applyBorder="1" applyAlignment="1" applyProtection="1">
      <alignment horizontal="distributed" vertical="center" wrapText="1"/>
      <protection hidden="1"/>
    </xf>
    <xf numFmtId="0" fontId="11" fillId="2" borderId="0" xfId="0" applyFont="1" applyFill="1" applyBorder="1" applyAlignment="1" applyProtection="1">
      <alignment horizontal="distributed" vertical="center" wrapText="1"/>
      <protection hidden="1"/>
    </xf>
    <xf numFmtId="0" fontId="11" fillId="2" borderId="4" xfId="0" applyFont="1" applyFill="1" applyBorder="1" applyAlignment="1" applyProtection="1">
      <alignment horizontal="distributed" vertical="center" wrapText="1"/>
      <protection hidden="1"/>
    </xf>
    <xf numFmtId="0" fontId="11" fillId="2" borderId="146" xfId="0" applyFont="1" applyFill="1" applyBorder="1" applyAlignment="1" applyProtection="1">
      <alignment horizontal="distributed" vertical="center" wrapText="1"/>
      <protection hidden="1"/>
    </xf>
    <xf numFmtId="0" fontId="11" fillId="2" borderId="3" xfId="0" applyFont="1" applyFill="1" applyBorder="1" applyAlignment="1" applyProtection="1">
      <alignment horizontal="distributed" vertical="center" wrapText="1"/>
      <protection hidden="1"/>
    </xf>
    <xf numFmtId="0" fontId="11" fillId="2" borderId="2" xfId="0" applyFont="1" applyFill="1" applyBorder="1" applyAlignment="1" applyProtection="1">
      <alignment horizontal="distributed" vertical="center" wrapText="1"/>
      <protection hidden="1"/>
    </xf>
    <xf numFmtId="0" fontId="11" fillId="2" borderId="14" xfId="0" applyFont="1" applyFill="1" applyBorder="1" applyAlignment="1" applyProtection="1">
      <alignment horizontal="distributed" vertical="center"/>
      <protection hidden="1"/>
    </xf>
    <xf numFmtId="0" fontId="11" fillId="2" borderId="12" xfId="0" applyFont="1" applyFill="1" applyBorder="1" applyAlignment="1" applyProtection="1">
      <alignment horizontal="distributed" vertical="center"/>
      <protection hidden="1"/>
    </xf>
    <xf numFmtId="0" fontId="11" fillId="2" borderId="1" xfId="0" applyFont="1" applyFill="1" applyBorder="1" applyAlignment="1" applyProtection="1">
      <alignment horizontal="distributed" vertical="center"/>
      <protection hidden="1"/>
    </xf>
    <xf numFmtId="0" fontId="11" fillId="2" borderId="13" xfId="0" applyFont="1" applyFill="1" applyBorder="1" applyAlignment="1" applyProtection="1">
      <alignment horizontal="distributed" vertical="center"/>
      <protection hidden="1"/>
    </xf>
    <xf numFmtId="0" fontId="11" fillId="2" borderId="0" xfId="0" applyFont="1" applyFill="1" applyBorder="1" applyAlignment="1" applyProtection="1">
      <alignment horizontal="distributed" vertical="center"/>
      <protection hidden="1"/>
    </xf>
    <xf numFmtId="0" fontId="11" fillId="2" borderId="4" xfId="0" applyFont="1" applyFill="1" applyBorder="1" applyAlignment="1" applyProtection="1">
      <alignment horizontal="distributed" vertical="center"/>
      <protection hidden="1"/>
    </xf>
    <xf numFmtId="0" fontId="11" fillId="2" borderId="8" xfId="0" applyFont="1" applyFill="1" applyBorder="1" applyAlignment="1" applyProtection="1">
      <alignment horizontal="distributed" vertical="center"/>
      <protection hidden="1"/>
    </xf>
    <xf numFmtId="0" fontId="11" fillId="2" borderId="3" xfId="0" applyFont="1" applyFill="1" applyBorder="1" applyAlignment="1" applyProtection="1">
      <alignment horizontal="distributed" vertical="center"/>
      <protection hidden="1"/>
    </xf>
    <xf numFmtId="0" fontId="11" fillId="2" borderId="2" xfId="0" applyFont="1" applyFill="1" applyBorder="1" applyAlignment="1" applyProtection="1">
      <alignment horizontal="distributed" vertical="center"/>
      <protection hidden="1"/>
    </xf>
    <xf numFmtId="0" fontId="12" fillId="2" borderId="13" xfId="0" applyFont="1" applyFill="1" applyBorder="1" applyAlignment="1" applyProtection="1">
      <alignment horizontal="left" vertical="center" shrinkToFit="1"/>
      <protection hidden="1"/>
    </xf>
    <xf numFmtId="0" fontId="12" fillId="2" borderId="0" xfId="0" applyFont="1" applyFill="1" applyBorder="1" applyAlignment="1" applyProtection="1">
      <alignment horizontal="left" vertical="center" shrinkToFit="1"/>
      <protection hidden="1"/>
    </xf>
    <xf numFmtId="0" fontId="12" fillId="2" borderId="4" xfId="0" applyFont="1" applyFill="1" applyBorder="1" applyAlignment="1" applyProtection="1">
      <alignment horizontal="left" vertical="center" shrinkToFit="1"/>
      <protection hidden="1"/>
    </xf>
    <xf numFmtId="0" fontId="12" fillId="2" borderId="8" xfId="0" applyFont="1" applyFill="1" applyBorder="1" applyAlignment="1" applyProtection="1">
      <alignment horizontal="right" vertical="center" shrinkToFit="1"/>
      <protection hidden="1"/>
    </xf>
    <xf numFmtId="0" fontId="12" fillId="2" borderId="3" xfId="0" applyFont="1" applyFill="1" applyBorder="1" applyAlignment="1" applyProtection="1">
      <alignment horizontal="right" vertical="center" shrinkToFit="1"/>
      <protection hidden="1"/>
    </xf>
    <xf numFmtId="0" fontId="12" fillId="2" borderId="2" xfId="0" applyFont="1" applyFill="1" applyBorder="1" applyAlignment="1" applyProtection="1">
      <alignment horizontal="right" vertical="center" shrinkToFit="1"/>
      <protection hidden="1"/>
    </xf>
    <xf numFmtId="0" fontId="9" fillId="2" borderId="3" xfId="0" applyFont="1" applyFill="1" applyBorder="1" applyAlignment="1" applyProtection="1">
      <alignment horizontal="center" vertical="center" shrinkToFit="1"/>
      <protection hidden="1"/>
    </xf>
    <xf numFmtId="0" fontId="9" fillId="2" borderId="3" xfId="0" applyFont="1" applyFill="1" applyBorder="1" applyAlignment="1" applyProtection="1">
      <alignment vertical="center" shrinkToFit="1"/>
      <protection hidden="1"/>
    </xf>
    <xf numFmtId="0" fontId="11" fillId="2" borderId="14" xfId="0" applyFont="1" applyFill="1" applyBorder="1" applyAlignment="1" applyProtection="1">
      <alignment horizontal="distributed" vertical="center" wrapText="1"/>
      <protection hidden="1"/>
    </xf>
    <xf numFmtId="0" fontId="11" fillId="2" borderId="13" xfId="0" applyFont="1" applyFill="1" applyBorder="1" applyAlignment="1" applyProtection="1">
      <alignment horizontal="distributed" vertical="center" wrapText="1"/>
      <protection hidden="1"/>
    </xf>
    <xf numFmtId="0" fontId="11" fillId="2" borderId="8" xfId="0" applyFont="1" applyFill="1" applyBorder="1" applyAlignment="1" applyProtection="1">
      <alignment horizontal="distributed" vertical="center" wrapText="1"/>
      <protection hidden="1"/>
    </xf>
    <xf numFmtId="38" fontId="9" fillId="2" borderId="3" xfId="0" applyNumberFormat="1" applyFont="1" applyFill="1" applyBorder="1" applyAlignment="1" applyProtection="1">
      <alignment vertical="center" shrinkToFit="1"/>
      <protection hidden="1"/>
    </xf>
    <xf numFmtId="0" fontId="6" fillId="2" borderId="12" xfId="0" applyFont="1" applyFill="1" applyBorder="1" applyAlignment="1" applyProtection="1">
      <alignment horizontal="center" vertical="center" shrinkToFit="1"/>
      <protection hidden="1"/>
    </xf>
    <xf numFmtId="0" fontId="8" fillId="2" borderId="7" xfId="0" applyFont="1" applyFill="1" applyBorder="1" applyAlignment="1" applyProtection="1">
      <alignment vertical="center" shrinkToFit="1"/>
    </xf>
    <xf numFmtId="0" fontId="8" fillId="2" borderId="14" xfId="0" applyFont="1" applyFill="1" applyBorder="1" applyAlignment="1" applyProtection="1">
      <alignment vertical="center" shrinkToFit="1"/>
    </xf>
    <xf numFmtId="0" fontId="8" fillId="2" borderId="12" xfId="0" applyFont="1" applyFill="1" applyBorder="1" applyAlignment="1" applyProtection="1">
      <alignment vertical="center" shrinkToFit="1"/>
    </xf>
    <xf numFmtId="0" fontId="8" fillId="2" borderId="1" xfId="0" applyFont="1" applyFill="1" applyBorder="1" applyAlignment="1" applyProtection="1">
      <alignment vertical="center" shrinkToFit="1"/>
    </xf>
    <xf numFmtId="0" fontId="8" fillId="2" borderId="8" xfId="0" applyFont="1" applyFill="1" applyBorder="1" applyAlignment="1" applyProtection="1">
      <alignment vertical="center" shrinkToFit="1"/>
    </xf>
    <xf numFmtId="0" fontId="8" fillId="2" borderId="3" xfId="0" applyFont="1" applyFill="1" applyBorder="1" applyAlignment="1" applyProtection="1">
      <alignment vertical="center" shrinkToFit="1"/>
    </xf>
    <xf numFmtId="0" fontId="8" fillId="2" borderId="2" xfId="0" applyFont="1" applyFill="1" applyBorder="1" applyAlignment="1" applyProtection="1">
      <alignment vertical="center" shrinkToFit="1"/>
    </xf>
    <xf numFmtId="38" fontId="17" fillId="2" borderId="14" xfId="3" applyFont="1" applyFill="1" applyBorder="1" applyAlignment="1" applyProtection="1">
      <alignment horizontal="right" vertical="center" shrinkToFit="1"/>
      <protection locked="0"/>
    </xf>
    <xf numFmtId="38" fontId="17" fillId="2" borderId="12" xfId="3" applyFont="1" applyFill="1" applyBorder="1" applyAlignment="1" applyProtection="1">
      <alignment horizontal="right" vertical="center" shrinkToFit="1"/>
      <protection locked="0"/>
    </xf>
    <xf numFmtId="38" fontId="17" fillId="2" borderId="1" xfId="3" applyFont="1" applyFill="1" applyBorder="1" applyAlignment="1" applyProtection="1">
      <alignment horizontal="right" vertical="center" shrinkToFit="1"/>
      <protection locked="0"/>
    </xf>
    <xf numFmtId="38" fontId="17" fillId="2" borderId="8" xfId="3" applyFont="1" applyFill="1" applyBorder="1" applyAlignment="1" applyProtection="1">
      <alignment horizontal="right" vertical="center" shrinkToFit="1"/>
      <protection locked="0"/>
    </xf>
    <xf numFmtId="38" fontId="17" fillId="2" borderId="3" xfId="3" applyFont="1" applyFill="1" applyBorder="1" applyAlignment="1" applyProtection="1">
      <alignment horizontal="right" vertical="center" shrinkToFit="1"/>
      <protection locked="0"/>
    </xf>
    <xf numFmtId="38" fontId="17" fillId="2" borderId="2" xfId="3" applyFont="1" applyFill="1" applyBorder="1" applyAlignment="1" applyProtection="1">
      <alignment horizontal="right" vertical="center" shrinkToFit="1"/>
      <protection locked="0"/>
    </xf>
    <xf numFmtId="38" fontId="17" fillId="2" borderId="14" xfId="3" applyFont="1" applyFill="1" applyBorder="1" applyAlignment="1" applyProtection="1">
      <alignment horizontal="right" vertical="center" shrinkToFit="1"/>
    </xf>
    <xf numFmtId="38" fontId="17" fillId="2" borderId="12" xfId="3" applyFont="1" applyFill="1" applyBorder="1" applyAlignment="1" applyProtection="1">
      <alignment horizontal="right" vertical="center" shrinkToFit="1"/>
    </xf>
    <xf numFmtId="38" fontId="17" fillId="2" borderId="1" xfId="3" applyFont="1" applyFill="1" applyBorder="1" applyAlignment="1" applyProtection="1">
      <alignment horizontal="right" vertical="center" shrinkToFit="1"/>
    </xf>
    <xf numFmtId="38" fontId="17" fillId="2" borderId="8" xfId="3" applyFont="1" applyFill="1" applyBorder="1" applyAlignment="1" applyProtection="1">
      <alignment horizontal="right" vertical="center" shrinkToFit="1"/>
    </xf>
    <xf numFmtId="38" fontId="17" fillId="2" borderId="3" xfId="3" applyFont="1" applyFill="1" applyBorder="1" applyAlignment="1" applyProtection="1">
      <alignment horizontal="right" vertical="center" shrinkToFit="1"/>
    </xf>
    <xf numFmtId="38" fontId="17" fillId="2" borderId="2" xfId="3" applyFont="1" applyFill="1" applyBorder="1" applyAlignment="1" applyProtection="1">
      <alignment horizontal="right" vertical="center" shrinkToFit="1"/>
    </xf>
    <xf numFmtId="0" fontId="8" fillId="2" borderId="14" xfId="0" applyFont="1" applyFill="1" applyBorder="1" applyAlignment="1" applyProtection="1">
      <alignment horizontal="center" vertical="center" shrinkToFit="1"/>
      <protection hidden="1"/>
    </xf>
    <xf numFmtId="0" fontId="6" fillId="2" borderId="3" xfId="0" applyFont="1" applyFill="1" applyBorder="1" applyAlignment="1" applyProtection="1">
      <alignment horizontal="center" vertical="center" shrinkToFit="1"/>
      <protection hidden="1"/>
    </xf>
    <xf numFmtId="0" fontId="8" fillId="2" borderId="9" xfId="0" applyFont="1" applyFill="1" applyBorder="1" applyAlignment="1" applyProtection="1">
      <alignment vertical="center" shrinkToFit="1"/>
      <protection locked="0"/>
    </xf>
    <xf numFmtId="0" fontId="0" fillId="0" borderId="13" xfId="0" applyBorder="1" applyAlignment="1">
      <alignment horizontal="distributed" vertical="center" wrapText="1"/>
    </xf>
    <xf numFmtId="0" fontId="0" fillId="0" borderId="0" xfId="0" applyAlignment="1">
      <alignment horizontal="distributed" vertical="center" wrapText="1"/>
    </xf>
    <xf numFmtId="0" fontId="0" fillId="0" borderId="4" xfId="0" applyBorder="1" applyAlignment="1">
      <alignment horizontal="distributed" vertical="center" wrapText="1"/>
    </xf>
    <xf numFmtId="0" fontId="0" fillId="0" borderId="8" xfId="0" applyBorder="1" applyAlignment="1">
      <alignment horizontal="distributed" vertical="center" wrapText="1"/>
    </xf>
    <xf numFmtId="0" fontId="0" fillId="0" borderId="3" xfId="0" applyBorder="1" applyAlignment="1">
      <alignment horizontal="distributed" vertical="center" wrapText="1"/>
    </xf>
    <xf numFmtId="0" fontId="0" fillId="0" borderId="2" xfId="0" applyBorder="1" applyAlignment="1">
      <alignment horizontal="distributed" vertical="center" wrapText="1"/>
    </xf>
    <xf numFmtId="38" fontId="17" fillId="2" borderId="8" xfId="3" applyFont="1" applyFill="1" applyBorder="1" applyAlignment="1" applyProtection="1">
      <alignment horizontal="right" vertical="top" shrinkToFit="1"/>
      <protection locked="0"/>
    </xf>
    <xf numFmtId="38" fontId="17" fillId="2" borderId="3" xfId="3" applyFont="1" applyFill="1" applyBorder="1" applyAlignment="1" applyProtection="1">
      <alignment horizontal="right" vertical="top" shrinkToFit="1"/>
      <protection locked="0"/>
    </xf>
    <xf numFmtId="38" fontId="17" fillId="2" borderId="2" xfId="3" applyFont="1" applyFill="1" applyBorder="1" applyAlignment="1" applyProtection="1">
      <alignment horizontal="right" vertical="top" shrinkToFit="1"/>
      <protection locked="0"/>
    </xf>
    <xf numFmtId="38" fontId="17" fillId="2" borderId="8" xfId="3" applyFont="1" applyFill="1" applyBorder="1" applyAlignment="1" applyProtection="1">
      <alignment horizontal="right" vertical="top" shrinkToFit="1"/>
    </xf>
    <xf numFmtId="38" fontId="17" fillId="2" borderId="3" xfId="3" applyFont="1" applyFill="1" applyBorder="1" applyAlignment="1" applyProtection="1">
      <alignment horizontal="right" vertical="top" shrinkToFit="1"/>
    </xf>
    <xf numFmtId="38" fontId="17" fillId="2" borderId="2" xfId="3" applyFont="1" applyFill="1" applyBorder="1" applyAlignment="1" applyProtection="1">
      <alignment horizontal="right" vertical="top" shrinkToFit="1"/>
    </xf>
    <xf numFmtId="0" fontId="25" fillId="2" borderId="147" xfId="0" applyFont="1" applyFill="1" applyBorder="1" applyAlignment="1" applyProtection="1">
      <alignment horizontal="right" vertical="top" shrinkToFit="1"/>
      <protection hidden="1"/>
    </xf>
    <xf numFmtId="38" fontId="17" fillId="2" borderId="15" xfId="3" applyFont="1" applyFill="1" applyBorder="1" applyAlignment="1" applyProtection="1">
      <alignment horizontal="right" vertical="center"/>
      <protection hidden="1"/>
    </xf>
    <xf numFmtId="38" fontId="17" fillId="2" borderId="5" xfId="3" applyFont="1" applyFill="1" applyBorder="1" applyAlignment="1" applyProtection="1">
      <alignment horizontal="right" vertical="center"/>
      <protection hidden="1"/>
    </xf>
    <xf numFmtId="38" fontId="17" fillId="2" borderId="6" xfId="3" applyFont="1" applyFill="1" applyBorder="1" applyAlignment="1" applyProtection="1">
      <alignment horizontal="right" vertical="center"/>
      <protection hidden="1"/>
    </xf>
    <xf numFmtId="38" fontId="17" fillId="2" borderId="133" xfId="3" applyFont="1" applyFill="1" applyBorder="1" applyAlignment="1" applyProtection="1">
      <alignment horizontal="right" vertical="center"/>
      <protection hidden="1"/>
    </xf>
    <xf numFmtId="38" fontId="17" fillId="2" borderId="134" xfId="3" applyFont="1" applyFill="1" applyBorder="1" applyAlignment="1" applyProtection="1">
      <alignment horizontal="right" vertical="center"/>
      <protection hidden="1"/>
    </xf>
    <xf numFmtId="38" fontId="17" fillId="2" borderId="135" xfId="3" applyFont="1" applyFill="1" applyBorder="1" applyAlignment="1" applyProtection="1">
      <alignment horizontal="right" vertical="center"/>
      <protection hidden="1"/>
    </xf>
    <xf numFmtId="0" fontId="8" fillId="2" borderId="15" xfId="0" applyFont="1" applyFill="1" applyBorder="1" applyAlignment="1" applyProtection="1">
      <alignment vertical="center" shrinkToFit="1"/>
      <protection hidden="1"/>
    </xf>
    <xf numFmtId="0" fontId="8" fillId="2" borderId="5" xfId="0" applyFont="1" applyFill="1" applyBorder="1" applyAlignment="1" applyProtection="1">
      <alignment vertical="center" shrinkToFit="1"/>
      <protection hidden="1"/>
    </xf>
    <xf numFmtId="0" fontId="8" fillId="2" borderId="6" xfId="0" applyFont="1" applyFill="1" applyBorder="1" applyAlignment="1" applyProtection="1">
      <alignment vertical="center" shrinkToFit="1"/>
      <protection hidden="1"/>
    </xf>
    <xf numFmtId="38" fontId="17" fillId="2" borderId="147" xfId="3" applyFont="1" applyFill="1" applyBorder="1" applyAlignment="1" applyProtection="1">
      <alignment horizontal="right" vertical="center" shrinkToFit="1"/>
      <protection locked="0"/>
    </xf>
    <xf numFmtId="38" fontId="17" fillId="2" borderId="148" xfId="3" applyFont="1" applyFill="1" applyBorder="1" applyAlignment="1" applyProtection="1">
      <alignment horizontal="right" vertical="center" shrinkToFit="1"/>
      <protection locked="0"/>
    </xf>
    <xf numFmtId="0" fontId="11" fillId="2" borderId="144" xfId="0" applyFont="1" applyFill="1" applyBorder="1" applyAlignment="1" applyProtection="1">
      <alignment horizontal="distributed" vertical="center" shrinkToFit="1"/>
      <protection hidden="1"/>
    </xf>
    <xf numFmtId="0" fontId="11" fillId="2" borderId="12" xfId="0" applyFont="1" applyFill="1" applyBorder="1" applyAlignment="1" applyProtection="1">
      <alignment horizontal="distributed" vertical="center" shrinkToFit="1"/>
      <protection hidden="1"/>
    </xf>
    <xf numFmtId="0" fontId="11" fillId="2" borderId="1" xfId="0" applyFont="1" applyFill="1" applyBorder="1" applyAlignment="1" applyProtection="1">
      <alignment horizontal="distributed" vertical="center" shrinkToFit="1"/>
      <protection hidden="1"/>
    </xf>
    <xf numFmtId="0" fontId="11" fillId="2" borderId="144" xfId="0" applyFont="1" applyFill="1" applyBorder="1" applyAlignment="1" applyProtection="1">
      <alignment horizontal="center" vertical="center" textRotation="255" shrinkToFit="1"/>
      <protection hidden="1"/>
    </xf>
    <xf numFmtId="0" fontId="11" fillId="2" borderId="12" xfId="0" applyFont="1" applyFill="1" applyBorder="1" applyAlignment="1" applyProtection="1">
      <alignment horizontal="center" vertical="center" textRotation="255" shrinkToFit="1"/>
      <protection hidden="1"/>
    </xf>
    <xf numFmtId="0" fontId="11" fillId="2" borderId="145" xfId="0" applyFont="1" applyFill="1" applyBorder="1" applyAlignment="1" applyProtection="1">
      <alignment horizontal="center" vertical="center" textRotation="255" shrinkToFit="1"/>
      <protection hidden="1"/>
    </xf>
    <xf numFmtId="0" fontId="11" fillId="2" borderId="0" xfId="0" applyFont="1" applyFill="1" applyBorder="1" applyAlignment="1" applyProtection="1">
      <alignment horizontal="center" vertical="center" textRotation="255" shrinkToFit="1"/>
      <protection hidden="1"/>
    </xf>
    <xf numFmtId="0" fontId="11" fillId="2" borderId="146" xfId="0" applyFont="1" applyFill="1" applyBorder="1" applyAlignment="1" applyProtection="1">
      <alignment horizontal="center" vertical="center" textRotation="255" shrinkToFit="1"/>
      <protection hidden="1"/>
    </xf>
    <xf numFmtId="0" fontId="11" fillId="2" borderId="3" xfId="0" applyFont="1" applyFill="1" applyBorder="1" applyAlignment="1" applyProtection="1">
      <alignment horizontal="center" vertical="center" textRotation="255" shrinkToFit="1"/>
      <protection hidden="1"/>
    </xf>
    <xf numFmtId="0" fontId="6" fillId="2" borderId="14" xfId="0" applyFont="1" applyFill="1" applyBorder="1" applyAlignment="1" applyProtection="1">
      <alignment vertical="center" shrinkToFit="1"/>
      <protection hidden="1"/>
    </xf>
    <xf numFmtId="0" fontId="6" fillId="2" borderId="12" xfId="0" applyFont="1" applyFill="1" applyBorder="1" applyAlignment="1" applyProtection="1">
      <alignment vertical="center" shrinkToFit="1"/>
      <protection hidden="1"/>
    </xf>
    <xf numFmtId="0" fontId="6" fillId="2" borderId="1" xfId="0" applyFont="1" applyFill="1" applyBorder="1" applyAlignment="1" applyProtection="1">
      <alignment vertical="center" shrinkToFit="1"/>
      <protection hidden="1"/>
    </xf>
    <xf numFmtId="0" fontId="6" fillId="2" borderId="8" xfId="0" applyFont="1" applyFill="1" applyBorder="1" applyAlignment="1" applyProtection="1">
      <alignment vertical="top" shrinkToFit="1"/>
      <protection locked="0"/>
    </xf>
    <xf numFmtId="0" fontId="6" fillId="2" borderId="3" xfId="0" applyFont="1" applyFill="1" applyBorder="1" applyAlignment="1" applyProtection="1">
      <alignment vertical="top" shrinkToFit="1"/>
      <protection locked="0"/>
    </xf>
    <xf numFmtId="0" fontId="6" fillId="2" borderId="2" xfId="0" applyFont="1" applyFill="1" applyBorder="1" applyAlignment="1" applyProtection="1">
      <alignment vertical="top" shrinkToFit="1"/>
      <protection locked="0"/>
    </xf>
    <xf numFmtId="0" fontId="11" fillId="2" borderId="9" xfId="0" applyFont="1" applyFill="1" applyBorder="1" applyAlignment="1" applyProtection="1">
      <alignment horizontal="center" vertical="center" textRotation="255" shrinkToFit="1"/>
      <protection hidden="1"/>
    </xf>
    <xf numFmtId="0" fontId="11" fillId="2" borderId="10" xfId="0" applyFont="1" applyFill="1" applyBorder="1" applyAlignment="1" applyProtection="1">
      <alignment horizontal="center" vertical="center" textRotation="255" shrinkToFit="1"/>
      <protection hidden="1"/>
    </xf>
    <xf numFmtId="0" fontId="11" fillId="2" borderId="11" xfId="0" applyFont="1" applyFill="1" applyBorder="1" applyAlignment="1" applyProtection="1">
      <alignment horizontal="center" vertical="center" textRotation="255" shrinkToFit="1"/>
      <protection hidden="1"/>
    </xf>
    <xf numFmtId="38" fontId="21" fillId="2" borderId="12" xfId="3" applyFont="1" applyFill="1" applyBorder="1" applyAlignment="1" applyProtection="1">
      <alignment horizontal="right" vertical="center" shrinkToFit="1"/>
      <protection hidden="1"/>
    </xf>
    <xf numFmtId="38" fontId="21" fillId="2" borderId="1" xfId="3" applyFont="1" applyFill="1" applyBorder="1" applyAlignment="1" applyProtection="1">
      <alignment horizontal="right" vertical="center" shrinkToFit="1"/>
      <protection hidden="1"/>
    </xf>
    <xf numFmtId="38" fontId="21" fillId="2" borderId="3" xfId="3" applyFont="1" applyFill="1" applyBorder="1" applyAlignment="1" applyProtection="1">
      <alignment horizontal="right" vertical="center" shrinkToFit="1"/>
      <protection hidden="1"/>
    </xf>
    <xf numFmtId="38" fontId="21" fillId="2" borderId="2" xfId="3" applyFont="1" applyFill="1" applyBorder="1" applyAlignment="1" applyProtection="1">
      <alignment horizontal="right" vertical="center" shrinkToFit="1"/>
      <protection hidden="1"/>
    </xf>
    <xf numFmtId="38" fontId="17" fillId="2" borderId="14" xfId="3" applyFont="1" applyFill="1" applyBorder="1" applyAlignment="1" applyProtection="1">
      <alignment horizontal="right" vertical="center" shrinkToFit="1"/>
      <protection hidden="1"/>
    </xf>
    <xf numFmtId="38" fontId="17" fillId="2" borderId="12" xfId="3" applyFont="1" applyFill="1" applyBorder="1" applyAlignment="1" applyProtection="1">
      <alignment horizontal="right" vertical="center" shrinkToFit="1"/>
      <protection hidden="1"/>
    </xf>
    <xf numFmtId="38" fontId="17" fillId="2" borderId="1" xfId="3" applyFont="1" applyFill="1" applyBorder="1" applyAlignment="1" applyProtection="1">
      <alignment horizontal="right" vertical="center" shrinkToFit="1"/>
      <protection hidden="1"/>
    </xf>
    <xf numFmtId="0" fontId="6" fillId="2" borderId="15" xfId="0" applyFont="1" applyFill="1" applyBorder="1" applyAlignment="1" applyProtection="1">
      <alignment vertical="center" shrinkToFit="1"/>
    </xf>
    <xf numFmtId="0" fontId="11" fillId="2" borderId="8" xfId="0" applyFont="1" applyFill="1" applyBorder="1" applyAlignment="1" applyProtection="1">
      <alignment vertical="center" wrapText="1"/>
      <protection hidden="1"/>
    </xf>
    <xf numFmtId="0" fontId="11" fillId="2" borderId="3" xfId="0" applyFont="1" applyFill="1" applyBorder="1" applyAlignment="1" applyProtection="1">
      <alignment vertical="center" wrapText="1"/>
      <protection hidden="1"/>
    </xf>
    <xf numFmtId="0" fontId="11" fillId="2" borderId="2" xfId="0" applyFont="1" applyFill="1" applyBorder="1" applyAlignment="1" applyProtection="1">
      <alignment vertical="center" wrapText="1"/>
      <protection hidden="1"/>
    </xf>
    <xf numFmtId="0" fontId="11" fillId="2" borderId="1" xfId="0" applyFont="1" applyFill="1" applyBorder="1" applyAlignment="1" applyProtection="1">
      <alignment horizontal="center" vertical="center" shrinkToFit="1"/>
      <protection hidden="1"/>
    </xf>
    <xf numFmtId="38" fontId="17" fillId="2" borderId="143" xfId="3" applyFont="1" applyFill="1" applyBorder="1" applyAlignment="1" applyProtection="1">
      <alignment horizontal="right" vertical="center" shrinkToFit="1"/>
      <protection hidden="1"/>
    </xf>
    <xf numFmtId="38" fontId="6" fillId="2" borderId="137" xfId="3" applyFont="1" applyFill="1" applyBorder="1" applyAlignment="1" applyProtection="1">
      <alignment horizontal="center" vertical="center"/>
      <protection hidden="1"/>
    </xf>
    <xf numFmtId="38" fontId="6" fillId="2" borderId="138" xfId="3" applyFont="1" applyFill="1" applyBorder="1" applyAlignment="1" applyProtection="1">
      <alignment horizontal="center" vertical="center"/>
      <protection hidden="1"/>
    </xf>
    <xf numFmtId="38" fontId="6" fillId="2" borderId="139" xfId="3" applyFont="1" applyFill="1" applyBorder="1" applyAlignment="1" applyProtection="1">
      <alignment horizontal="center" vertical="center"/>
      <protection hidden="1"/>
    </xf>
    <xf numFmtId="38" fontId="6" fillId="2" borderId="140" xfId="3" applyFont="1" applyFill="1" applyBorder="1" applyAlignment="1" applyProtection="1">
      <alignment horizontal="center" vertical="center"/>
      <protection hidden="1"/>
    </xf>
    <xf numFmtId="38" fontId="6" fillId="2" borderId="141" xfId="3" applyFont="1" applyFill="1" applyBorder="1" applyAlignment="1" applyProtection="1">
      <alignment horizontal="center" vertical="center"/>
      <protection hidden="1"/>
    </xf>
    <xf numFmtId="38" fontId="6" fillId="2" borderId="142" xfId="3" applyFont="1" applyFill="1" applyBorder="1" applyAlignment="1" applyProtection="1">
      <alignment horizontal="center" vertical="center"/>
      <protection hidden="1"/>
    </xf>
    <xf numFmtId="38" fontId="10" fillId="2" borderId="136" xfId="3" applyFont="1" applyFill="1" applyBorder="1" applyAlignment="1" applyProtection="1">
      <alignment horizontal="center" vertical="center"/>
      <protection hidden="1"/>
    </xf>
    <xf numFmtId="38" fontId="17" fillId="2" borderId="136" xfId="3" applyFont="1" applyFill="1" applyBorder="1" applyAlignment="1" applyProtection="1">
      <alignment horizontal="right" vertical="center" shrinkToFit="1"/>
      <protection hidden="1"/>
    </xf>
    <xf numFmtId="0" fontId="11" fillId="2" borderId="14" xfId="0" applyFont="1" applyFill="1" applyBorder="1" applyAlignment="1" applyProtection="1">
      <alignment horizontal="left" vertical="center" wrapText="1"/>
      <protection hidden="1"/>
    </xf>
    <xf numFmtId="0" fontId="11" fillId="2" borderId="12" xfId="0" applyFont="1" applyFill="1" applyBorder="1" applyAlignment="1" applyProtection="1">
      <alignment horizontal="left" vertical="center" wrapText="1"/>
      <protection hidden="1"/>
    </xf>
    <xf numFmtId="0" fontId="11" fillId="2" borderId="1" xfId="0" applyFont="1" applyFill="1" applyBorder="1" applyAlignment="1" applyProtection="1">
      <alignment horizontal="left" vertical="center" wrapText="1"/>
      <protection hidden="1"/>
    </xf>
    <xf numFmtId="0" fontId="18" fillId="2" borderId="14" xfId="0" applyFont="1" applyFill="1" applyBorder="1" applyAlignment="1" applyProtection="1">
      <alignment horizontal="left" vertical="center" wrapText="1"/>
      <protection hidden="1"/>
    </xf>
    <xf numFmtId="0" fontId="11" fillId="2" borderId="8" xfId="0"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38" fontId="20" fillId="2" borderId="8" xfId="3" applyNumberFormat="1" applyFont="1" applyFill="1" applyBorder="1" applyAlignment="1" applyProtection="1">
      <alignment horizontal="center" vertical="top" shrinkToFit="1"/>
      <protection hidden="1"/>
    </xf>
    <xf numFmtId="38" fontId="20" fillId="2" borderId="3" xfId="3" applyNumberFormat="1" applyFont="1" applyFill="1" applyBorder="1" applyAlignment="1" applyProtection="1">
      <alignment horizontal="center" vertical="top" shrinkToFit="1"/>
      <protection hidden="1"/>
    </xf>
    <xf numFmtId="38" fontId="20" fillId="2" borderId="3" xfId="3" applyFont="1" applyFill="1" applyBorder="1" applyAlignment="1" applyProtection="1">
      <alignment horizontal="center" vertical="top" shrinkToFit="1"/>
      <protection hidden="1"/>
    </xf>
    <xf numFmtId="38" fontId="20" fillId="2" borderId="2" xfId="3" applyFont="1" applyFill="1" applyBorder="1" applyAlignment="1" applyProtection="1">
      <alignment horizontal="center" vertical="top" shrinkToFit="1"/>
      <protection hidden="1"/>
    </xf>
    <xf numFmtId="38" fontId="20" fillId="2" borderId="5" xfId="3" applyFont="1" applyFill="1" applyBorder="1" applyAlignment="1" applyProtection="1">
      <alignment horizontal="center" vertical="center" shrinkToFit="1"/>
      <protection hidden="1"/>
    </xf>
    <xf numFmtId="38" fontId="20" fillId="2" borderId="6" xfId="3" applyFont="1" applyFill="1" applyBorder="1" applyAlignment="1" applyProtection="1">
      <alignment horizontal="center" vertical="center" shrinkToFit="1"/>
      <protection hidden="1"/>
    </xf>
    <xf numFmtId="0" fontId="20" fillId="2" borderId="8" xfId="3" applyNumberFormat="1" applyFont="1" applyFill="1" applyBorder="1" applyAlignment="1" applyProtection="1">
      <alignment vertical="top" shrinkToFit="1"/>
      <protection hidden="1"/>
    </xf>
    <xf numFmtId="0" fontId="20" fillId="2" borderId="2" xfId="3" applyNumberFormat="1" applyFont="1" applyFill="1" applyBorder="1" applyAlignment="1" applyProtection="1">
      <alignment vertical="top" shrinkToFit="1"/>
      <protection hidden="1"/>
    </xf>
    <xf numFmtId="179" fontId="20" fillId="2" borderId="7" xfId="3" applyNumberFormat="1" applyFont="1" applyFill="1" applyBorder="1" applyAlignment="1" applyProtection="1">
      <alignment horizontal="center" vertical="center" shrinkToFit="1"/>
      <protection hidden="1"/>
    </xf>
    <xf numFmtId="0" fontId="8" fillId="2" borderId="15"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0" fontId="25" fillId="2" borderId="13" xfId="0" applyFont="1" applyFill="1" applyBorder="1" applyAlignment="1" applyProtection="1">
      <alignment horizontal="right" vertical="top" shrinkToFit="1"/>
      <protection hidden="1"/>
    </xf>
    <xf numFmtId="0" fontId="25" fillId="2" borderId="0" xfId="0" applyFont="1" applyFill="1" applyBorder="1" applyAlignment="1" applyProtection="1">
      <alignment horizontal="right" vertical="top" shrinkToFit="1"/>
      <protection hidden="1"/>
    </xf>
    <xf numFmtId="0" fontId="25" fillId="2" borderId="4" xfId="0" applyFont="1" applyFill="1" applyBorder="1" applyAlignment="1" applyProtection="1">
      <alignment horizontal="right" vertical="top" shrinkToFit="1"/>
      <protection hidden="1"/>
    </xf>
    <xf numFmtId="38" fontId="9" fillId="2" borderId="8" xfId="3" applyFont="1" applyFill="1" applyBorder="1" applyAlignment="1" applyProtection="1">
      <alignment vertical="top" shrinkToFit="1"/>
      <protection hidden="1"/>
    </xf>
    <xf numFmtId="38" fontId="9" fillId="2" borderId="3" xfId="3" applyFont="1" applyFill="1" applyBorder="1" applyAlignment="1" applyProtection="1">
      <alignment vertical="top" shrinkToFit="1"/>
      <protection hidden="1"/>
    </xf>
    <xf numFmtId="38" fontId="9" fillId="2" borderId="2" xfId="3" applyFont="1" applyFill="1" applyBorder="1" applyAlignment="1" applyProtection="1">
      <alignment vertical="top" shrinkToFit="1"/>
      <protection hidden="1"/>
    </xf>
    <xf numFmtId="0" fontId="12" fillId="2" borderId="12" xfId="0" applyFont="1" applyFill="1" applyBorder="1" applyAlignment="1" applyProtection="1">
      <alignment vertical="center" wrapText="1"/>
      <protection hidden="1"/>
    </xf>
    <xf numFmtId="38" fontId="20" fillId="2" borderId="15" xfId="3" applyFont="1" applyFill="1" applyBorder="1" applyAlignment="1" applyProtection="1">
      <alignment horizontal="center" vertical="center" shrinkToFit="1"/>
      <protection hidden="1"/>
    </xf>
    <xf numFmtId="38" fontId="20" fillId="2" borderId="15" xfId="3" applyNumberFormat="1" applyFont="1" applyFill="1" applyBorder="1" applyAlignment="1" applyProtection="1">
      <alignment horizontal="center" vertical="center" shrinkToFit="1"/>
      <protection hidden="1"/>
    </xf>
    <xf numFmtId="38" fontId="20" fillId="2" borderId="5" xfId="3" applyNumberFormat="1" applyFont="1" applyFill="1" applyBorder="1" applyAlignment="1" applyProtection="1">
      <alignment horizontal="center" vertical="center" shrinkToFit="1"/>
      <protection hidden="1"/>
    </xf>
    <xf numFmtId="0" fontId="11" fillId="2" borderId="8" xfId="0" applyFont="1" applyFill="1" applyBorder="1" applyAlignment="1" applyProtection="1">
      <alignment vertical="center"/>
      <protection hidden="1"/>
    </xf>
    <xf numFmtId="0" fontId="11" fillId="2" borderId="3" xfId="0" applyFont="1" applyFill="1" applyBorder="1" applyAlignment="1" applyProtection="1">
      <alignment vertical="center"/>
      <protection hidden="1"/>
    </xf>
    <xf numFmtId="0" fontId="11" fillId="2" borderId="2" xfId="0" applyFont="1" applyFill="1" applyBorder="1" applyAlignment="1" applyProtection="1">
      <alignment vertical="center"/>
      <protection hidden="1"/>
    </xf>
    <xf numFmtId="0" fontId="11" fillId="2" borderId="0" xfId="0" applyFont="1" applyFill="1" applyBorder="1" applyAlignment="1" applyProtection="1">
      <alignment horizontal="center" vertical="center" shrinkToFit="1"/>
      <protection hidden="1"/>
    </xf>
    <xf numFmtId="0" fontId="12" fillId="2" borderId="13"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center" vertical="center" wrapText="1"/>
      <protection hidden="1"/>
    </xf>
    <xf numFmtId="0" fontId="12" fillId="2" borderId="4" xfId="0" applyFont="1" applyFill="1" applyBorder="1" applyAlignment="1" applyProtection="1">
      <alignment horizontal="center" vertical="center" wrapText="1"/>
      <protection hidden="1"/>
    </xf>
    <xf numFmtId="0" fontId="12" fillId="2" borderId="8"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38" fontId="6" fillId="2" borderId="8" xfId="3" applyFont="1" applyFill="1" applyBorder="1" applyAlignment="1" applyProtection="1">
      <alignment horizontal="center" vertical="top" shrinkToFit="1"/>
      <protection hidden="1"/>
    </xf>
    <xf numFmtId="38" fontId="6" fillId="2" borderId="2" xfId="3" applyFont="1" applyFill="1" applyBorder="1" applyAlignment="1" applyProtection="1">
      <alignment horizontal="center" vertical="top" shrinkToFit="1"/>
      <protection hidden="1"/>
    </xf>
    <xf numFmtId="38" fontId="20" fillId="2" borderId="8" xfId="3" applyFont="1" applyFill="1" applyBorder="1" applyAlignment="1" applyProtection="1">
      <alignment horizontal="center" vertical="top" shrinkToFit="1"/>
      <protection hidden="1"/>
    </xf>
    <xf numFmtId="38" fontId="17" fillId="2" borderId="12" xfId="0" applyNumberFormat="1" applyFont="1" applyFill="1" applyBorder="1" applyAlignment="1" applyProtection="1">
      <alignment horizontal="right" vertical="center" shrinkToFit="1"/>
      <protection hidden="1"/>
    </xf>
    <xf numFmtId="0" fontId="17" fillId="2" borderId="12" xfId="0" applyFont="1" applyFill="1" applyBorder="1" applyAlignment="1" applyProtection="1">
      <alignment horizontal="right" vertical="center" shrinkToFit="1"/>
      <protection hidden="1"/>
    </xf>
    <xf numFmtId="0" fontId="17" fillId="2" borderId="1" xfId="0" applyFont="1" applyFill="1" applyBorder="1" applyAlignment="1" applyProtection="1">
      <alignment horizontal="right" vertical="center" shrinkToFit="1"/>
      <protection hidden="1"/>
    </xf>
    <xf numFmtId="0" fontId="17" fillId="2" borderId="3" xfId="0" applyFont="1" applyFill="1" applyBorder="1" applyAlignment="1" applyProtection="1">
      <alignment horizontal="right" vertical="center" shrinkToFit="1"/>
      <protection hidden="1"/>
    </xf>
    <xf numFmtId="0" fontId="17" fillId="2" borderId="2" xfId="0" applyFont="1" applyFill="1" applyBorder="1" applyAlignment="1" applyProtection="1">
      <alignment horizontal="right" vertical="center" shrinkToFit="1"/>
      <protection hidden="1"/>
    </xf>
    <xf numFmtId="38" fontId="17" fillId="2" borderId="137" xfId="3" applyFont="1" applyFill="1" applyBorder="1" applyAlignment="1" applyProtection="1">
      <alignment horizontal="center" vertical="center" shrinkToFit="1"/>
      <protection hidden="1"/>
    </xf>
    <xf numFmtId="38" fontId="17" fillId="2" borderId="138" xfId="3" applyFont="1" applyFill="1" applyBorder="1" applyAlignment="1" applyProtection="1">
      <alignment horizontal="center" vertical="center" shrinkToFit="1"/>
      <protection hidden="1"/>
    </xf>
    <xf numFmtId="38" fontId="17" fillId="2" borderId="140" xfId="3" applyFont="1" applyFill="1" applyBorder="1" applyAlignment="1" applyProtection="1">
      <alignment horizontal="center" vertical="center" shrinkToFit="1"/>
      <protection hidden="1"/>
    </xf>
    <xf numFmtId="38" fontId="17" fillId="2" borderId="141" xfId="3" applyFont="1" applyFill="1" applyBorder="1" applyAlignment="1" applyProtection="1">
      <alignment horizontal="center" vertical="center" shrinkToFit="1"/>
      <protection hidden="1"/>
    </xf>
    <xf numFmtId="0" fontId="9" fillId="2" borderId="7" xfId="0" applyFont="1" applyFill="1" applyBorder="1" applyAlignment="1" applyProtection="1">
      <alignment vertical="center" shrinkToFit="1"/>
      <protection hidden="1"/>
    </xf>
    <xf numFmtId="0" fontId="9" fillId="2" borderId="11" xfId="0" applyFont="1" applyFill="1" applyBorder="1" applyAlignment="1" applyProtection="1">
      <alignment vertical="top" shrinkToFit="1"/>
      <protection hidden="1"/>
    </xf>
    <xf numFmtId="0" fontId="9" fillId="2" borderId="8" xfId="0" applyFont="1" applyFill="1" applyBorder="1" applyAlignment="1" applyProtection="1">
      <alignment horizontal="center" vertical="top" shrinkToFit="1"/>
      <protection hidden="1"/>
    </xf>
    <xf numFmtId="0" fontId="9" fillId="2" borderId="3" xfId="0" applyFont="1" applyFill="1" applyBorder="1" applyAlignment="1" applyProtection="1">
      <alignment horizontal="center" vertical="top" shrinkToFit="1"/>
      <protection hidden="1"/>
    </xf>
    <xf numFmtId="0" fontId="20" fillId="2" borderId="8" xfId="0" applyFont="1" applyFill="1" applyBorder="1" applyAlignment="1" applyProtection="1">
      <alignment horizontal="center" vertical="top" shrinkToFit="1"/>
      <protection hidden="1"/>
    </xf>
    <xf numFmtId="0" fontId="20" fillId="2" borderId="3" xfId="0" applyFont="1" applyFill="1" applyBorder="1" applyAlignment="1" applyProtection="1">
      <alignment horizontal="center" vertical="top" shrinkToFit="1"/>
      <protection hidden="1"/>
    </xf>
    <xf numFmtId="0" fontId="20" fillId="2" borderId="2" xfId="0" applyFont="1" applyFill="1" applyBorder="1" applyAlignment="1" applyProtection="1">
      <alignment horizontal="center" vertical="top" shrinkToFit="1"/>
      <protection hidden="1"/>
    </xf>
    <xf numFmtId="38" fontId="6" fillId="2" borderId="15" xfId="3" applyFont="1" applyFill="1" applyBorder="1" applyAlignment="1" applyProtection="1">
      <alignment horizontal="center" vertical="center" shrinkToFit="1"/>
      <protection hidden="1"/>
    </xf>
    <xf numFmtId="38" fontId="6" fillId="2" borderId="6" xfId="3" applyFont="1" applyFill="1" applyBorder="1" applyAlignment="1" applyProtection="1">
      <alignment horizontal="center" vertical="center" shrinkToFit="1"/>
      <protection hidden="1"/>
    </xf>
    <xf numFmtId="0" fontId="9" fillId="2" borderId="15" xfId="0" applyFont="1" applyFill="1" applyBorder="1" applyAlignment="1" applyProtection="1">
      <alignment horizontal="center" vertical="center" shrinkToFit="1"/>
      <protection hidden="1"/>
    </xf>
    <xf numFmtId="0" fontId="9" fillId="2" borderId="5" xfId="0" applyFont="1" applyFill="1" applyBorder="1" applyAlignment="1" applyProtection="1">
      <alignment horizontal="center" vertical="center" shrinkToFit="1"/>
      <protection hidden="1"/>
    </xf>
    <xf numFmtId="0" fontId="20" fillId="2" borderId="137" xfId="0" applyFont="1" applyFill="1" applyBorder="1" applyAlignment="1" applyProtection="1">
      <alignment horizontal="center" vertical="center" shrinkToFit="1"/>
      <protection hidden="1"/>
    </xf>
    <xf numFmtId="0" fontId="20" fillId="2" borderId="138" xfId="0" applyFont="1" applyFill="1" applyBorder="1" applyAlignment="1" applyProtection="1">
      <alignment horizontal="center" vertical="center" shrinkToFit="1"/>
      <protection hidden="1"/>
    </xf>
    <xf numFmtId="0" fontId="20" fillId="2" borderId="139" xfId="0" applyFont="1" applyFill="1" applyBorder="1" applyAlignment="1" applyProtection="1">
      <alignment horizontal="center" vertical="center" shrinkToFit="1"/>
      <protection hidden="1"/>
    </xf>
    <xf numFmtId="0" fontId="20" fillId="2" borderId="140" xfId="0" applyFont="1" applyFill="1" applyBorder="1" applyAlignment="1" applyProtection="1">
      <alignment horizontal="center" vertical="center" shrinkToFit="1"/>
      <protection hidden="1"/>
    </xf>
    <xf numFmtId="0" fontId="20" fillId="2" borderId="141" xfId="0" applyFont="1" applyFill="1" applyBorder="1" applyAlignment="1" applyProtection="1">
      <alignment horizontal="center" vertical="center" shrinkToFit="1"/>
      <protection hidden="1"/>
    </xf>
    <xf numFmtId="0" fontId="20" fillId="2" borderId="142" xfId="0" applyFont="1" applyFill="1" applyBorder="1" applyAlignment="1" applyProtection="1">
      <alignment horizontal="center" vertical="center" shrinkToFit="1"/>
      <protection hidden="1"/>
    </xf>
    <xf numFmtId="179" fontId="20" fillId="2" borderId="9" xfId="3" applyNumberFormat="1" applyFont="1" applyFill="1" applyBorder="1" applyAlignment="1" applyProtection="1">
      <alignment horizontal="center" vertical="center" shrinkToFit="1"/>
      <protection hidden="1"/>
    </xf>
    <xf numFmtId="38" fontId="20" fillId="2" borderId="137" xfId="3" applyFont="1" applyFill="1" applyBorder="1" applyAlignment="1" applyProtection="1">
      <alignment horizontal="center" vertical="center" shrinkToFit="1"/>
      <protection hidden="1"/>
    </xf>
    <xf numFmtId="38" fontId="20" fillId="2" borderId="138" xfId="3" applyFont="1" applyFill="1" applyBorder="1" applyAlignment="1" applyProtection="1">
      <alignment horizontal="center" vertical="center" shrinkToFit="1"/>
      <protection hidden="1"/>
    </xf>
    <xf numFmtId="38" fontId="20" fillId="2" borderId="139" xfId="3" applyFont="1" applyFill="1" applyBorder="1" applyAlignment="1" applyProtection="1">
      <alignment horizontal="center" vertical="center" shrinkToFit="1"/>
      <protection hidden="1"/>
    </xf>
    <xf numFmtId="38" fontId="20" fillId="2" borderId="140" xfId="3" applyFont="1" applyFill="1" applyBorder="1" applyAlignment="1" applyProtection="1">
      <alignment horizontal="center" vertical="center" shrinkToFit="1"/>
      <protection hidden="1"/>
    </xf>
    <xf numFmtId="38" fontId="20" fillId="2" borderId="141" xfId="3" applyFont="1" applyFill="1" applyBorder="1" applyAlignment="1" applyProtection="1">
      <alignment horizontal="center" vertical="center" shrinkToFit="1"/>
      <protection hidden="1"/>
    </xf>
    <xf numFmtId="38" fontId="20" fillId="2" borderId="142" xfId="3" applyFont="1" applyFill="1" applyBorder="1" applyAlignment="1" applyProtection="1">
      <alignment horizontal="center" vertical="center" shrinkToFit="1"/>
      <protection hidden="1"/>
    </xf>
    <xf numFmtId="38" fontId="20" fillId="2" borderId="14" xfId="3" applyNumberFormat="1" applyFont="1" applyFill="1" applyBorder="1" applyAlignment="1" applyProtection="1">
      <alignment horizontal="center" vertical="center" shrinkToFit="1"/>
      <protection hidden="1"/>
    </xf>
    <xf numFmtId="38" fontId="20" fillId="2" borderId="12" xfId="3" applyNumberFormat="1" applyFont="1" applyFill="1" applyBorder="1" applyAlignment="1" applyProtection="1">
      <alignment horizontal="center" vertical="center" shrinkToFit="1"/>
      <protection hidden="1"/>
    </xf>
    <xf numFmtId="0" fontId="8" fillId="2" borderId="8" xfId="0" applyFont="1" applyFill="1" applyBorder="1" applyAlignment="1" applyProtection="1">
      <alignment vertical="top" shrinkToFit="1"/>
    </xf>
    <xf numFmtId="0" fontId="8" fillId="2" borderId="3" xfId="0" applyFont="1" applyFill="1" applyBorder="1" applyAlignment="1" applyProtection="1">
      <alignment vertical="top" shrinkToFit="1"/>
    </xf>
    <xf numFmtId="0" fontId="8" fillId="2" borderId="2" xfId="0" applyFont="1" applyFill="1" applyBorder="1" applyAlignment="1" applyProtection="1">
      <alignment vertical="top" shrinkToFit="1"/>
    </xf>
    <xf numFmtId="38" fontId="11" fillId="2" borderId="1" xfId="3" applyFont="1" applyFill="1" applyBorder="1" applyAlignment="1" applyProtection="1">
      <alignment vertical="center"/>
      <protection hidden="1"/>
    </xf>
    <xf numFmtId="0" fontId="9" fillId="2" borderId="5" xfId="0" applyFont="1" applyFill="1" applyBorder="1" applyAlignment="1" applyProtection="1">
      <alignment horizontal="left"/>
      <protection hidden="1"/>
    </xf>
    <xf numFmtId="0" fontId="8" fillId="2" borderId="7" xfId="0" applyFont="1" applyFill="1" applyBorder="1" applyAlignment="1" applyProtection="1">
      <alignment vertical="center" shrinkToFit="1"/>
      <protection locked="0"/>
    </xf>
    <xf numFmtId="0" fontId="6" fillId="2" borderId="3" xfId="0" applyFont="1" applyFill="1" applyBorder="1" applyAlignment="1" applyProtection="1">
      <alignment horizontal="left"/>
      <protection hidden="1"/>
    </xf>
    <xf numFmtId="38" fontId="20" fillId="2" borderId="136" xfId="3" applyFont="1" applyFill="1" applyBorder="1" applyAlignment="1" applyProtection="1">
      <alignment horizontal="right" vertical="center" shrinkToFit="1"/>
      <protection hidden="1"/>
    </xf>
    <xf numFmtId="0" fontId="9" fillId="2" borderId="9" xfId="0" applyFont="1" applyFill="1" applyBorder="1" applyAlignment="1" applyProtection="1">
      <alignment vertical="center" shrinkToFit="1"/>
      <protection hidden="1"/>
    </xf>
    <xf numFmtId="38" fontId="6" fillId="2" borderId="14" xfId="3" applyFont="1" applyFill="1" applyBorder="1" applyAlignment="1" applyProtection="1">
      <alignment horizontal="center" vertical="center" shrinkToFit="1"/>
      <protection hidden="1"/>
    </xf>
    <xf numFmtId="38" fontId="6" fillId="2" borderId="1" xfId="3" applyFont="1" applyFill="1" applyBorder="1" applyAlignment="1" applyProtection="1">
      <alignment horizontal="center" vertical="center" shrinkToFit="1"/>
      <protection hidden="1"/>
    </xf>
    <xf numFmtId="0" fontId="9" fillId="2" borderId="14" xfId="0" applyFont="1" applyFill="1" applyBorder="1" applyAlignment="1" applyProtection="1">
      <alignment horizontal="center" vertical="center" shrinkToFit="1"/>
      <protection hidden="1"/>
    </xf>
    <xf numFmtId="0" fontId="9" fillId="2" borderId="12" xfId="0" applyFont="1" applyFill="1" applyBorder="1" applyAlignment="1" applyProtection="1">
      <alignment horizontal="center" vertical="center" shrinkToFit="1"/>
      <protection hidden="1"/>
    </xf>
    <xf numFmtId="0" fontId="9" fillId="2" borderId="1" xfId="0" applyFont="1" applyFill="1" applyBorder="1" applyAlignment="1" applyProtection="1">
      <alignment horizontal="center" vertical="center" shrinkToFit="1"/>
      <protection hidden="1"/>
    </xf>
    <xf numFmtId="0" fontId="9" fillId="2" borderId="8" xfId="0" applyFont="1" applyFill="1" applyBorder="1" applyAlignment="1" applyProtection="1">
      <alignment horizontal="center" vertical="center" shrinkToFit="1"/>
      <protection hidden="1"/>
    </xf>
    <xf numFmtId="0" fontId="9" fillId="2" borderId="2" xfId="0" applyFont="1" applyFill="1" applyBorder="1" applyAlignment="1" applyProtection="1">
      <alignment horizontal="center" vertical="center" shrinkToFit="1"/>
      <protection hidden="1"/>
    </xf>
    <xf numFmtId="180" fontId="8" fillId="2" borderId="14" xfId="0" applyNumberFormat="1" applyFont="1" applyFill="1" applyBorder="1" applyAlignment="1" applyProtection="1">
      <alignment horizontal="center" vertical="center" shrinkToFit="1"/>
      <protection locked="0"/>
    </xf>
    <xf numFmtId="180" fontId="8" fillId="2" borderId="12" xfId="0" applyNumberFormat="1" applyFont="1" applyFill="1" applyBorder="1" applyAlignment="1" applyProtection="1">
      <alignment horizontal="center" vertical="center" shrinkToFit="1"/>
      <protection locked="0"/>
    </xf>
    <xf numFmtId="180" fontId="8" fillId="2" borderId="1" xfId="0" applyNumberFormat="1" applyFont="1" applyFill="1" applyBorder="1" applyAlignment="1" applyProtection="1">
      <alignment horizontal="center" vertical="center" shrinkToFit="1"/>
      <protection locked="0"/>
    </xf>
    <xf numFmtId="0" fontId="8" fillId="2" borderId="14" xfId="0" applyFont="1" applyFill="1" applyBorder="1" applyAlignment="1" applyProtection="1">
      <alignment vertical="center" shrinkToFit="1"/>
      <protection locked="0"/>
    </xf>
    <xf numFmtId="0" fontId="8" fillId="2" borderId="12" xfId="0" applyFont="1" applyFill="1" applyBorder="1" applyAlignment="1" applyProtection="1">
      <alignment vertical="center" shrinkToFit="1"/>
      <protection locked="0"/>
    </xf>
    <xf numFmtId="38" fontId="11" fillId="2" borderId="13" xfId="3" applyFont="1" applyFill="1" applyBorder="1" applyAlignment="1" applyProtection="1">
      <alignment horizontal="center" vertical="center" wrapText="1"/>
      <protection hidden="1"/>
    </xf>
    <xf numFmtId="38" fontId="11" fillId="2" borderId="4" xfId="3" applyFont="1" applyFill="1" applyBorder="1" applyAlignment="1" applyProtection="1">
      <alignment horizontal="center" vertical="center"/>
      <protection hidden="1"/>
    </xf>
    <xf numFmtId="38" fontId="11" fillId="2" borderId="2" xfId="3" applyFont="1" applyFill="1" applyBorder="1" applyAlignment="1" applyProtection="1">
      <alignment horizontal="center" vertical="center"/>
      <protection hidden="1"/>
    </xf>
    <xf numFmtId="0" fontId="11" fillId="2" borderId="14" xfId="0" applyFont="1" applyFill="1" applyBorder="1" applyAlignment="1" applyProtection="1">
      <alignment vertical="center"/>
      <protection hidden="1"/>
    </xf>
    <xf numFmtId="0" fontId="11" fillId="2" borderId="12" xfId="0" applyFont="1" applyFill="1" applyBorder="1" applyAlignment="1" applyProtection="1">
      <alignment vertical="center"/>
      <protection hidden="1"/>
    </xf>
    <xf numFmtId="0" fontId="11" fillId="2" borderId="1" xfId="0" applyFont="1" applyFill="1" applyBorder="1" applyAlignment="1" applyProtection="1">
      <alignment vertical="center"/>
      <protection hidden="1"/>
    </xf>
    <xf numFmtId="0" fontId="25" fillId="2" borderId="14" xfId="0" applyFont="1" applyFill="1" applyBorder="1" applyAlignment="1">
      <alignment horizontal="right" vertical="top" shrinkToFit="1"/>
    </xf>
    <xf numFmtId="0" fontId="25" fillId="2" borderId="12" xfId="0" applyFont="1" applyFill="1" applyBorder="1" applyAlignment="1">
      <alignment horizontal="right" vertical="top" shrinkToFit="1"/>
    </xf>
    <xf numFmtId="0" fontId="25" fillId="2" borderId="1" xfId="0" applyFont="1" applyFill="1" applyBorder="1" applyAlignment="1">
      <alignment horizontal="right" vertical="top" shrinkToFit="1"/>
    </xf>
    <xf numFmtId="0" fontId="8" fillId="2" borderId="9" xfId="0" applyFont="1" applyFill="1" applyBorder="1" applyAlignment="1" applyProtection="1">
      <alignment vertical="center" shrinkToFit="1"/>
      <protection hidden="1"/>
    </xf>
    <xf numFmtId="0" fontId="8" fillId="2" borderId="11" xfId="0" applyFont="1" applyFill="1" applyBorder="1" applyAlignment="1" applyProtection="1">
      <alignment vertical="center" shrinkToFit="1"/>
      <protection hidden="1"/>
    </xf>
    <xf numFmtId="0" fontId="11" fillId="2" borderId="10" xfId="0" applyFont="1" applyFill="1" applyBorder="1" applyAlignment="1" applyProtection="1">
      <alignment horizontal="distributed" vertical="center" wrapText="1"/>
      <protection hidden="1"/>
    </xf>
    <xf numFmtId="0" fontId="11" fillId="2" borderId="11" xfId="0" applyFont="1" applyFill="1" applyBorder="1" applyAlignment="1" applyProtection="1">
      <alignment horizontal="distributed" vertical="center" wrapText="1"/>
      <protection hidden="1"/>
    </xf>
    <xf numFmtId="0" fontId="11" fillId="2" borderId="9" xfId="0" applyFont="1" applyFill="1" applyBorder="1" applyAlignment="1" applyProtection="1">
      <alignment horizontal="center" vertical="center" wrapText="1" shrinkToFit="1"/>
      <protection hidden="1"/>
    </xf>
    <xf numFmtId="0" fontId="11" fillId="2" borderId="10" xfId="0" applyFont="1" applyFill="1" applyBorder="1" applyAlignment="1" applyProtection="1">
      <alignment horizontal="center" vertical="center" wrapText="1" shrinkToFit="1"/>
      <protection hidden="1"/>
    </xf>
    <xf numFmtId="0" fontId="11" fillId="2" borderId="11" xfId="0" applyFont="1" applyFill="1" applyBorder="1" applyAlignment="1" applyProtection="1">
      <alignment horizontal="center" vertical="center" wrapText="1" shrinkToFit="1"/>
      <protection hidden="1"/>
    </xf>
    <xf numFmtId="0" fontId="9" fillId="2" borderId="3" xfId="0" applyFont="1" applyFill="1" applyBorder="1" applyAlignment="1" applyProtection="1">
      <alignment horizontal="left" shrinkToFit="1"/>
      <protection hidden="1"/>
    </xf>
    <xf numFmtId="0" fontId="6" fillId="2" borderId="3" xfId="0" applyFont="1" applyFill="1" applyBorder="1" applyAlignment="1" applyProtection="1">
      <alignment vertical="center" shrinkToFit="1"/>
      <protection hidden="1"/>
    </xf>
    <xf numFmtId="0" fontId="11" fillId="2" borderId="10" xfId="0" applyFont="1" applyFill="1" applyBorder="1" applyAlignment="1" applyProtection="1">
      <alignment horizontal="distributed" vertical="top"/>
      <protection hidden="1"/>
    </xf>
    <xf numFmtId="0" fontId="0" fillId="0" borderId="11" xfId="0" applyBorder="1" applyAlignment="1">
      <alignment vertical="top"/>
    </xf>
    <xf numFmtId="0" fontId="11" fillId="2" borderId="10" xfId="0" applyFont="1" applyFill="1" applyBorder="1" applyAlignment="1" applyProtection="1">
      <alignment horizontal="center" vertical="center" shrinkToFit="1"/>
      <protection hidden="1"/>
    </xf>
    <xf numFmtId="0" fontId="8" fillId="2" borderId="9" xfId="0" applyFont="1" applyFill="1" applyBorder="1" applyAlignment="1" applyProtection="1">
      <alignment horizontal="center" vertical="center" textRotation="255" shrinkToFit="1"/>
      <protection hidden="1"/>
    </xf>
    <xf numFmtId="0" fontId="8" fillId="2" borderId="10" xfId="0" applyFont="1" applyFill="1" applyBorder="1" applyAlignment="1" applyProtection="1">
      <alignment horizontal="center" vertical="center" textRotation="255" shrinkToFit="1"/>
      <protection hidden="1"/>
    </xf>
    <xf numFmtId="0" fontId="8" fillId="2" borderId="11" xfId="0" applyFont="1" applyFill="1" applyBorder="1" applyAlignment="1" applyProtection="1">
      <alignment horizontal="center" vertical="center" textRotation="255" shrinkToFit="1"/>
      <protection hidden="1"/>
    </xf>
    <xf numFmtId="0" fontId="12" fillId="2" borderId="14" xfId="0" applyFont="1" applyFill="1" applyBorder="1" applyAlignment="1" applyProtection="1">
      <alignment vertical="center" wrapText="1"/>
      <protection hidden="1"/>
    </xf>
    <xf numFmtId="0" fontId="11" fillId="2" borderId="7" xfId="0" applyFont="1" applyFill="1" applyBorder="1" applyAlignment="1" applyProtection="1">
      <alignment horizontal="center" vertical="center" wrapText="1"/>
      <protection hidden="1"/>
    </xf>
    <xf numFmtId="38" fontId="17" fillId="2" borderId="8" xfId="3" applyFont="1" applyFill="1" applyBorder="1" applyAlignment="1" applyProtection="1">
      <alignment vertical="center" shrinkToFit="1"/>
      <protection hidden="1"/>
    </xf>
    <xf numFmtId="38" fontId="17" fillId="2" borderId="3" xfId="3" applyFont="1" applyFill="1" applyBorder="1" applyAlignment="1" applyProtection="1">
      <alignment vertical="center" shrinkToFit="1"/>
      <protection hidden="1"/>
    </xf>
    <xf numFmtId="38" fontId="9" fillId="2" borderId="9" xfId="0" applyNumberFormat="1" applyFont="1" applyFill="1" applyBorder="1" applyAlignment="1" applyProtection="1">
      <alignment vertical="center" shrinkToFit="1"/>
      <protection hidden="1"/>
    </xf>
    <xf numFmtId="0" fontId="0" fillId="0" borderId="11" xfId="0" applyBorder="1">
      <alignment vertical="center"/>
    </xf>
    <xf numFmtId="0" fontId="11" fillId="2" borderId="9" xfId="0" applyFont="1" applyFill="1" applyBorder="1" applyAlignment="1" applyProtection="1">
      <alignment horizontal="center" vertical="center" wrapText="1"/>
      <protection hidden="1"/>
    </xf>
    <xf numFmtId="0" fontId="11" fillId="2" borderId="10" xfId="0" applyFont="1" applyFill="1" applyBorder="1" applyAlignment="1" applyProtection="1">
      <alignment horizontal="center" vertical="center" wrapText="1"/>
      <protection hidden="1"/>
    </xf>
    <xf numFmtId="0" fontId="11" fillId="2" borderId="11"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shrinkToFit="1"/>
      <protection hidden="1"/>
    </xf>
    <xf numFmtId="0" fontId="8" fillId="2" borderId="11" xfId="0" applyFont="1" applyFill="1" applyBorder="1" applyAlignment="1" applyProtection="1">
      <alignment horizontal="center" vertical="center" shrinkToFit="1"/>
      <protection hidden="1"/>
    </xf>
    <xf numFmtId="0" fontId="20" fillId="0" borderId="0" xfId="0" applyFont="1" applyAlignment="1">
      <alignment vertical="center" shrinkToFit="1"/>
    </xf>
    <xf numFmtId="0" fontId="0" fillId="0" borderId="0" xfId="0">
      <alignment vertical="center"/>
    </xf>
    <xf numFmtId="0" fontId="0" fillId="0" borderId="7" xfId="0" applyBorder="1" applyAlignment="1">
      <alignment vertical="top" wrapText="1"/>
    </xf>
    <xf numFmtId="0" fontId="0" fillId="0" borderId="7" xfId="0" applyBorder="1" applyAlignment="1">
      <alignment vertical="top"/>
    </xf>
    <xf numFmtId="0" fontId="42" fillId="0" borderId="0" xfId="0" applyFont="1" applyFill="1" applyBorder="1" applyAlignment="1">
      <alignment vertical="center" shrinkToFit="1"/>
    </xf>
    <xf numFmtId="0" fontId="5" fillId="0" borderId="0" xfId="0" applyFont="1" applyAlignment="1">
      <alignment vertical="center" shrinkToFit="1"/>
    </xf>
    <xf numFmtId="38" fontId="56" fillId="5" borderId="149" xfId="3" applyFont="1" applyFill="1" applyBorder="1" applyAlignment="1">
      <alignment vertical="center"/>
    </xf>
    <xf numFmtId="38" fontId="56" fillId="5" borderId="150" xfId="3" applyFont="1" applyFill="1" applyBorder="1" applyAlignment="1">
      <alignment vertical="center"/>
    </xf>
    <xf numFmtId="0" fontId="0" fillId="0" borderId="0" xfId="0" applyBorder="1" applyAlignment="1">
      <alignment vertical="center" wrapText="1" shrinkToFit="1"/>
    </xf>
    <xf numFmtId="0" fontId="0" fillId="0" borderId="0" xfId="0" applyAlignment="1">
      <alignment vertical="center" wrapText="1" shrinkToFit="1"/>
    </xf>
    <xf numFmtId="0" fontId="0" fillId="0" borderId="7" xfId="0" applyBorder="1" applyAlignment="1">
      <alignment vertical="center" wrapText="1" shrinkToFit="1"/>
    </xf>
    <xf numFmtId="0" fontId="0" fillId="0" borderId="9" xfId="0" applyBorder="1" applyAlignment="1">
      <alignment vertical="center" wrapText="1" shrinkToFit="1"/>
    </xf>
    <xf numFmtId="0" fontId="0" fillId="0" borderId="10" xfId="0" applyBorder="1" applyAlignment="1">
      <alignment vertical="center" wrapText="1" shrinkToFit="1"/>
    </xf>
    <xf numFmtId="0" fontId="0" fillId="0" borderId="11" xfId="0" applyBorder="1" applyAlignment="1">
      <alignment vertical="center" wrapText="1" shrinkToFit="1"/>
    </xf>
    <xf numFmtId="38" fontId="0" fillId="0" borderId="0" xfId="3" applyFont="1" applyAlignment="1" applyProtection="1">
      <alignment vertical="center" shrinkToFit="1"/>
      <protection hidden="1"/>
    </xf>
    <xf numFmtId="38" fontId="16" fillId="0" borderId="0" xfId="3" applyFont="1" applyAlignment="1" applyProtection="1">
      <alignment vertical="center" shrinkToFit="1"/>
      <protection hidden="1"/>
    </xf>
    <xf numFmtId="38" fontId="36" fillId="0" borderId="0" xfId="3" applyFont="1" applyAlignment="1" applyProtection="1">
      <alignment vertical="center" shrinkToFit="1"/>
      <protection hidden="1"/>
    </xf>
    <xf numFmtId="38" fontId="16" fillId="6" borderId="15" xfId="3" applyFont="1" applyFill="1" applyBorder="1" applyAlignment="1" applyProtection="1">
      <alignment horizontal="center" vertical="center" shrinkToFit="1"/>
      <protection hidden="1"/>
    </xf>
    <xf numFmtId="38" fontId="16" fillId="6" borderId="5" xfId="3" applyFont="1" applyFill="1" applyBorder="1" applyAlignment="1" applyProtection="1">
      <alignment horizontal="center" vertical="center" shrinkToFit="1"/>
      <protection hidden="1"/>
    </xf>
    <xf numFmtId="38" fontId="16" fillId="6" borderId="6" xfId="3" applyFont="1" applyFill="1" applyBorder="1" applyAlignment="1" applyProtection="1">
      <alignment horizontal="center" vertical="center" shrinkToFit="1"/>
      <protection hidden="1"/>
    </xf>
    <xf numFmtId="0" fontId="16" fillId="9" borderId="42" xfId="2" applyNumberFormat="1" applyFont="1" applyFill="1" applyBorder="1" applyAlignment="1" applyProtection="1">
      <alignment horizontal="center" vertical="center" shrinkToFit="1"/>
      <protection hidden="1"/>
    </xf>
    <xf numFmtId="0" fontId="16" fillId="6" borderId="15" xfId="3" applyNumberFormat="1" applyFont="1" applyFill="1" applyBorder="1" applyAlignment="1" applyProtection="1">
      <alignment horizontal="center" vertical="center" shrinkToFit="1"/>
      <protection hidden="1"/>
    </xf>
    <xf numFmtId="0" fontId="16" fillId="6" borderId="5" xfId="3" applyNumberFormat="1" applyFont="1" applyFill="1" applyBorder="1" applyAlignment="1" applyProtection="1">
      <alignment horizontal="center" vertical="center" shrinkToFit="1"/>
      <protection hidden="1"/>
    </xf>
    <xf numFmtId="0" fontId="16" fillId="6" borderId="6" xfId="3" applyNumberFormat="1" applyFont="1" applyFill="1" applyBorder="1" applyAlignment="1" applyProtection="1">
      <alignment horizontal="center" vertical="center" shrinkToFit="1"/>
      <protection hidden="1"/>
    </xf>
    <xf numFmtId="0" fontId="33" fillId="0" borderId="0" xfId="4" applyFont="1" applyAlignment="1">
      <alignment horizontal="center" wrapText="1" shrinkToFit="1"/>
    </xf>
    <xf numFmtId="0" fontId="33" fillId="0" borderId="3" xfId="4" applyFont="1" applyBorder="1" applyAlignment="1">
      <alignment horizontal="center" wrapText="1" shrinkToFit="1"/>
    </xf>
  </cellXfs>
  <cellStyles count="6">
    <cellStyle name="パーセント" xfId="1" builtinId="5"/>
    <cellStyle name="ハイパーリンク" xfId="2" builtinId="8"/>
    <cellStyle name="桁区切り" xfId="3" builtinId="6"/>
    <cellStyle name="標準" xfId="0" builtinId="0"/>
    <cellStyle name="標準_「減価償却費の計算書」作成システム（農業所得用）" xfId="4"/>
    <cellStyle name="標準_農業所得帳票（平成１８年度" xfId="5"/>
  </cellStyles>
  <dxfs count="11">
    <dxf>
      <fill>
        <patternFill>
          <bgColor indexed="26"/>
        </patternFill>
      </fill>
    </dxf>
    <dxf>
      <fill>
        <patternFill patternType="darkGray">
          <fgColor indexed="26"/>
          <bgColor indexed="26"/>
        </patternFill>
      </fill>
    </dxf>
    <dxf>
      <fill>
        <patternFill patternType="mediumGray">
          <fgColor indexed="27"/>
        </patternFill>
      </fill>
    </dxf>
    <dxf>
      <fill>
        <patternFill patternType="mediumGray">
          <fgColor indexed="27"/>
        </patternFill>
      </fill>
    </dxf>
    <dxf>
      <fill>
        <patternFill patternType="mediumGray">
          <fgColor indexed="27"/>
        </patternFill>
      </fill>
    </dxf>
    <dxf>
      <fill>
        <patternFill patternType="mediumGray">
          <fgColor indexed="27"/>
        </patternFill>
      </fill>
    </dxf>
    <dxf>
      <fill>
        <patternFill patternType="mediumGray">
          <fgColor indexed="27"/>
        </patternFill>
      </fill>
    </dxf>
    <dxf>
      <fill>
        <patternFill patternType="mediumGray">
          <fgColor indexed="27"/>
        </patternFill>
      </fill>
    </dxf>
    <dxf>
      <font>
        <condense val="0"/>
        <extend val="0"/>
        <color indexed="10"/>
      </font>
    </dxf>
    <dxf>
      <fill>
        <patternFill patternType="mediumGray">
          <fgColor indexed="27"/>
        </patternFill>
      </fill>
    </dxf>
    <dxf>
      <fill>
        <patternFill patternType="mediumGray">
          <fgColor indexed="27"/>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JA&#12471;&#12473;&#12486;&#12512;B&#34920;!F10"/><Relationship Id="rId1" Type="http://schemas.openxmlformats.org/officeDocument/2006/relationships/hyperlink" Target="#'&#20869;&#35379;&#26360;(&#35023;)'!U8"/></Relationships>
</file>

<file path=xl/drawings/_rels/drawing2.xml.rels><?xml version="1.0" encoding="UTF-8" standalone="yes"?>
<Relationships xmlns="http://schemas.openxmlformats.org/package/2006/relationships"><Relationship Id="rId3" Type="http://schemas.openxmlformats.org/officeDocument/2006/relationships/hyperlink" Target="#JA&#12471;&#12473;&#12486;&#12512;B&#34920;!R10"/><Relationship Id="rId2" Type="http://schemas.openxmlformats.org/officeDocument/2006/relationships/hyperlink" Target="#JA&#12471;&#12473;&#12486;&#12512;B&#34920;!F10"/><Relationship Id="rId1" Type="http://schemas.openxmlformats.org/officeDocument/2006/relationships/hyperlink" Target="#&#28187;&#20385;&#20767;&#21364;&#36027;!C6"/><Relationship Id="rId4" Type="http://schemas.openxmlformats.org/officeDocument/2006/relationships/hyperlink" Target="#JA&#12471;&#12473;&#12486;&#12512;B&#34920;!F21"/></Relationships>
</file>

<file path=xl/drawings/_rels/drawing4.xml.rels><?xml version="1.0" encoding="UTF-8" standalone="yes"?>
<Relationships xmlns="http://schemas.openxmlformats.org/package/2006/relationships"><Relationship Id="rId2" Type="http://schemas.openxmlformats.org/officeDocument/2006/relationships/hyperlink" Target="#JA&#12471;&#12473;&#12486;&#12512;B&#34920;!R10"/><Relationship Id="rId1" Type="http://schemas.openxmlformats.org/officeDocument/2006/relationships/hyperlink" Target="#'&#20869;&#35379;&#26360;(&#35023;)'!N17"/></Relationships>
</file>

<file path=xl/drawings/_rels/drawing5.xml.rels><?xml version="1.0" encoding="UTF-8" standalone="yes"?>
<Relationships xmlns="http://schemas.openxmlformats.org/package/2006/relationships"><Relationship Id="rId1" Type="http://schemas.openxmlformats.org/officeDocument/2006/relationships/hyperlink" Target="#&#38598;&#35336;&#12354;&#12435;&#20998;&#34920;!C16"/></Relationships>
</file>

<file path=xl/drawings/drawing1.xml><?xml version="1.0" encoding="utf-8"?>
<xdr:wsDr xmlns:xdr="http://schemas.openxmlformats.org/drawingml/2006/spreadsheetDrawing" xmlns:a="http://schemas.openxmlformats.org/drawingml/2006/main">
  <xdr:twoCellAnchor>
    <xdr:from>
      <xdr:col>17</xdr:col>
      <xdr:colOff>28575</xdr:colOff>
      <xdr:row>5</xdr:row>
      <xdr:rowOff>19050</xdr:rowOff>
    </xdr:from>
    <xdr:to>
      <xdr:col>18</xdr:col>
      <xdr:colOff>19050</xdr:colOff>
      <xdr:row>5</xdr:row>
      <xdr:rowOff>171450</xdr:rowOff>
    </xdr:to>
    <xdr:sp macro="" textlink="">
      <xdr:nvSpPr>
        <xdr:cNvPr id="1161" name="Rectangle 59"/>
        <xdr:cNvSpPr>
          <a:spLocks noChangeArrowheads="1"/>
        </xdr:cNvSpPr>
      </xdr:nvSpPr>
      <xdr:spPr bwMode="auto">
        <a:xfrm>
          <a:off x="6096000" y="1038225"/>
          <a:ext cx="266700" cy="152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0</xdr:rowOff>
    </xdr:from>
    <xdr:to>
      <xdr:col>8</xdr:col>
      <xdr:colOff>0</xdr:colOff>
      <xdr:row>26</xdr:row>
      <xdr:rowOff>0</xdr:rowOff>
    </xdr:to>
    <xdr:sp macro="" textlink="">
      <xdr:nvSpPr>
        <xdr:cNvPr id="1162" name="Rectangle 91">
          <a:hlinkClick xmlns:r="http://schemas.openxmlformats.org/officeDocument/2006/relationships" r:id="rId1" tooltip="クリックすると入力欄へ移動します。"/>
        </xdr:cNvPr>
        <xdr:cNvSpPr>
          <a:spLocks noChangeArrowheads="1"/>
        </xdr:cNvSpPr>
      </xdr:nvSpPr>
      <xdr:spPr bwMode="auto">
        <a:xfrm>
          <a:off x="333375" y="3457575"/>
          <a:ext cx="28194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0</xdr:rowOff>
    </xdr:from>
    <xdr:to>
      <xdr:col>8</xdr:col>
      <xdr:colOff>0</xdr:colOff>
      <xdr:row>18</xdr:row>
      <xdr:rowOff>0</xdr:rowOff>
    </xdr:to>
    <xdr:sp macro="" textlink="">
      <xdr:nvSpPr>
        <xdr:cNvPr id="1163" name="Rectangle 92">
          <a:hlinkClick xmlns:r="http://schemas.openxmlformats.org/officeDocument/2006/relationships" r:id="rId2" tooltip="クリックすると入力欄へ移動します。"/>
        </xdr:cNvPr>
        <xdr:cNvSpPr>
          <a:spLocks noChangeArrowheads="1"/>
        </xdr:cNvSpPr>
      </xdr:nvSpPr>
      <xdr:spPr bwMode="auto">
        <a:xfrm>
          <a:off x="333375" y="2305050"/>
          <a:ext cx="28194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21</xdr:row>
      <xdr:rowOff>0</xdr:rowOff>
    </xdr:from>
    <xdr:to>
      <xdr:col>61</xdr:col>
      <xdr:colOff>0</xdr:colOff>
      <xdr:row>34</xdr:row>
      <xdr:rowOff>0</xdr:rowOff>
    </xdr:to>
    <xdr:sp macro="" textlink="">
      <xdr:nvSpPr>
        <xdr:cNvPr id="2089" name="Rectangle 31">
          <a:hlinkClick xmlns:r="http://schemas.openxmlformats.org/officeDocument/2006/relationships" r:id="rId1" tooltip="クリックすると入力欄へ移動します。"/>
        </xdr:cNvPr>
        <xdr:cNvSpPr>
          <a:spLocks noChangeArrowheads="1"/>
        </xdr:cNvSpPr>
      </xdr:nvSpPr>
      <xdr:spPr bwMode="auto">
        <a:xfrm>
          <a:off x="200025" y="3990975"/>
          <a:ext cx="12106275" cy="255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6</xdr:row>
      <xdr:rowOff>0</xdr:rowOff>
    </xdr:from>
    <xdr:to>
      <xdr:col>12</xdr:col>
      <xdr:colOff>114300</xdr:colOff>
      <xdr:row>16</xdr:row>
      <xdr:rowOff>0</xdr:rowOff>
    </xdr:to>
    <xdr:sp macro="" textlink="">
      <xdr:nvSpPr>
        <xdr:cNvPr id="2090" name="Rectangle 32">
          <a:hlinkClick xmlns:r="http://schemas.openxmlformats.org/officeDocument/2006/relationships" r:id="rId2" tooltip="クリックすると入力欄へ移動します。"/>
        </xdr:cNvPr>
        <xdr:cNvSpPr>
          <a:spLocks noChangeArrowheads="1"/>
        </xdr:cNvSpPr>
      </xdr:nvSpPr>
      <xdr:spPr bwMode="auto">
        <a:xfrm>
          <a:off x="1733550" y="1009650"/>
          <a:ext cx="790575"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9525</xdr:colOff>
      <xdr:row>6</xdr:row>
      <xdr:rowOff>0</xdr:rowOff>
    </xdr:from>
    <xdr:to>
      <xdr:col>16</xdr:col>
      <xdr:colOff>266700</xdr:colOff>
      <xdr:row>16</xdr:row>
      <xdr:rowOff>0</xdr:rowOff>
    </xdr:to>
    <xdr:sp macro="" textlink="">
      <xdr:nvSpPr>
        <xdr:cNvPr id="2091" name="Rectangle 33">
          <a:hlinkClick xmlns:r="http://schemas.openxmlformats.org/officeDocument/2006/relationships" r:id="rId3" tooltip="クリックすると入力欄へ移動します。"/>
        </xdr:cNvPr>
        <xdr:cNvSpPr>
          <a:spLocks noChangeArrowheads="1"/>
        </xdr:cNvSpPr>
      </xdr:nvSpPr>
      <xdr:spPr bwMode="auto">
        <a:xfrm>
          <a:off x="2543175" y="1009650"/>
          <a:ext cx="8572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48</xdr:col>
      <xdr:colOff>9525</xdr:colOff>
      <xdr:row>13</xdr:row>
      <xdr:rowOff>0</xdr:rowOff>
    </xdr:from>
    <xdr:to>
      <xdr:col>60</xdr:col>
      <xdr:colOff>180975</xdr:colOff>
      <xdr:row>20</xdr:row>
      <xdr:rowOff>0</xdr:rowOff>
    </xdr:to>
    <xdr:sp macro="" textlink="">
      <xdr:nvSpPr>
        <xdr:cNvPr id="2092" name="Rectangle 35">
          <a:hlinkClick xmlns:r="http://schemas.openxmlformats.org/officeDocument/2006/relationships" r:id="rId4" tooltip="クリックすると入力欄へ移動します。"/>
        </xdr:cNvPr>
        <xdr:cNvSpPr>
          <a:spLocks noChangeArrowheads="1"/>
        </xdr:cNvSpPr>
      </xdr:nvSpPr>
      <xdr:spPr bwMode="auto">
        <a:xfrm>
          <a:off x="9744075" y="2276475"/>
          <a:ext cx="255270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37</xdr:row>
      <xdr:rowOff>0</xdr:rowOff>
    </xdr:from>
    <xdr:to>
      <xdr:col>5</xdr:col>
      <xdr:colOff>0</xdr:colOff>
      <xdr:row>37</xdr:row>
      <xdr:rowOff>0</xdr:rowOff>
    </xdr:to>
    <xdr:sp macro="" textlink="">
      <xdr:nvSpPr>
        <xdr:cNvPr id="6152" name="Line 1"/>
        <xdr:cNvSpPr>
          <a:spLocks noChangeShapeType="1"/>
        </xdr:cNvSpPr>
      </xdr:nvSpPr>
      <xdr:spPr bwMode="auto">
        <a:xfrm>
          <a:off x="3486150" y="14077950"/>
          <a:ext cx="0" cy="0"/>
        </a:xfrm>
        <a:prstGeom prst="line">
          <a:avLst/>
        </a:prstGeom>
        <a:noFill/>
        <a:ln w="158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800100</xdr:colOff>
      <xdr:row>1</xdr:row>
      <xdr:rowOff>190500</xdr:rowOff>
    </xdr:from>
    <xdr:to>
      <xdr:col>18</xdr:col>
      <xdr:colOff>857250</xdr:colOff>
      <xdr:row>5</xdr:row>
      <xdr:rowOff>47625</xdr:rowOff>
    </xdr:to>
    <xdr:sp macro="" textlink="">
      <xdr:nvSpPr>
        <xdr:cNvPr id="6146" name="Text Box 2"/>
        <xdr:cNvSpPr txBox="1">
          <a:spLocks noChangeArrowheads="1"/>
        </xdr:cNvSpPr>
      </xdr:nvSpPr>
      <xdr:spPr bwMode="auto">
        <a:xfrm>
          <a:off x="18888075" y="266700"/>
          <a:ext cx="1028700" cy="819150"/>
        </a:xfrm>
        <a:prstGeom prst="rect">
          <a:avLst/>
        </a:prstGeom>
        <a:solidFill>
          <a:srgbClr val="FFFFFF"/>
        </a:solidFill>
        <a:ln w="9525">
          <a:noFill/>
          <a:miter lim="800000"/>
          <a:headEnd/>
          <a:tailEnd/>
        </a:ln>
      </xdr:spPr>
      <xdr:txBody>
        <a:bodyPr vertOverflow="clip" wrap="square" lIns="82296" tIns="50292" rIns="0" bIns="0" anchor="t" upright="1"/>
        <a:lstStyle/>
        <a:p>
          <a:pPr algn="l" rtl="0">
            <a:defRPr sz="1000"/>
          </a:pPr>
          <a:r>
            <a:rPr lang="ja-JP" altLang="en-US" sz="4800" b="0" i="0" u="none" strike="noStrike" baseline="0">
              <a:solidFill>
                <a:srgbClr val="000000"/>
              </a:solidFill>
              <a:latin typeface="ＭＳ Ｐゴシック"/>
              <a:ea typeface="ＭＳ Ｐゴシック"/>
            </a:rPr>
            <a:t>Ⓐ</a:t>
          </a:r>
        </a:p>
      </xdr:txBody>
    </xdr:sp>
    <xdr:clientData/>
  </xdr:twoCellAnchor>
  <xdr:twoCellAnchor>
    <xdr:from>
      <xdr:col>7</xdr:col>
      <xdr:colOff>1866900</xdr:colOff>
      <xdr:row>2</xdr:row>
      <xdr:rowOff>152400</xdr:rowOff>
    </xdr:from>
    <xdr:to>
      <xdr:col>16</xdr:col>
      <xdr:colOff>247650</xdr:colOff>
      <xdr:row>6</xdr:row>
      <xdr:rowOff>304800</xdr:rowOff>
    </xdr:to>
    <xdr:sp macro="" textlink="">
      <xdr:nvSpPr>
        <xdr:cNvPr id="6148" name="Text Box 4"/>
        <xdr:cNvSpPr txBox="1">
          <a:spLocks noChangeArrowheads="1"/>
        </xdr:cNvSpPr>
      </xdr:nvSpPr>
      <xdr:spPr bwMode="auto">
        <a:xfrm>
          <a:off x="6048375" y="552450"/>
          <a:ext cx="9420225" cy="1009650"/>
        </a:xfrm>
        <a:prstGeom prst="rect">
          <a:avLst/>
        </a:prstGeom>
        <a:solidFill>
          <a:srgbClr val="FFFFFF"/>
        </a:solidFill>
        <a:ln w="63500" cmpd="dbl" algn="ctr">
          <a:solidFill>
            <a:srgbClr val="000000"/>
          </a:solidFill>
          <a:miter lim="800000"/>
          <a:headEnd/>
          <a:tailEnd/>
        </a:ln>
        <a:effectLst/>
      </xdr:spPr>
      <xdr:txBody>
        <a:bodyPr vertOverflow="clip" wrap="square" lIns="54864" tIns="32004" rIns="0" bIns="32004" anchor="ctr" upright="1"/>
        <a:lstStyle/>
        <a:p>
          <a:pPr algn="l" rtl="0">
            <a:lnSpc>
              <a:spcPts val="3500"/>
            </a:lnSpc>
            <a:defRPr sz="1000"/>
          </a:pPr>
          <a:r>
            <a:rPr lang="ja-JP" altLang="en-US" sz="2800" b="1" i="0" u="none" strike="noStrike" baseline="0">
              <a:solidFill>
                <a:srgbClr val="FF0000"/>
              </a:solidFill>
              <a:latin typeface="ＭＳ Ｐゴシック"/>
              <a:ea typeface="ＭＳ Ｐゴシック"/>
            </a:rPr>
            <a:t>このⒶ表の「未確定金額」の欄が実際のＪＡシステムの表の数値と合っているか確認してください。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42</xdr:row>
      <xdr:rowOff>0</xdr:rowOff>
    </xdr:from>
    <xdr:to>
      <xdr:col>4</xdr:col>
      <xdr:colOff>0</xdr:colOff>
      <xdr:row>42</xdr:row>
      <xdr:rowOff>0</xdr:rowOff>
    </xdr:to>
    <xdr:sp macro="" textlink="">
      <xdr:nvSpPr>
        <xdr:cNvPr id="7198" name="Line 1"/>
        <xdr:cNvSpPr>
          <a:spLocks noChangeShapeType="1"/>
        </xdr:cNvSpPr>
      </xdr:nvSpPr>
      <xdr:spPr bwMode="auto">
        <a:xfrm>
          <a:off x="5334000" y="15249525"/>
          <a:ext cx="0" cy="0"/>
        </a:xfrm>
        <a:prstGeom prst="line">
          <a:avLst/>
        </a:prstGeom>
        <a:noFill/>
        <a:ln w="158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6</xdr:col>
      <xdr:colOff>0</xdr:colOff>
      <xdr:row>0</xdr:row>
      <xdr:rowOff>0</xdr:rowOff>
    </xdr:to>
    <xdr:sp macro="" textlink="">
      <xdr:nvSpPr>
        <xdr:cNvPr id="7170" name="AutoShape 2"/>
        <xdr:cNvSpPr>
          <a:spLocks noChangeArrowheads="1"/>
        </xdr:cNvSpPr>
      </xdr:nvSpPr>
      <xdr:spPr bwMode="auto">
        <a:xfrm>
          <a:off x="6267450" y="0"/>
          <a:ext cx="2143125" cy="0"/>
        </a:xfrm>
        <a:prstGeom prst="wedgeRoundRectCallout">
          <a:avLst>
            <a:gd name="adj1" fmla="val -69403"/>
            <a:gd name="adj2" fmla="val 6190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住所表示を追加</a:t>
          </a:r>
        </a:p>
        <a:p>
          <a:pPr algn="l" rtl="0">
            <a:defRPr sz="1000"/>
          </a:pPr>
          <a:r>
            <a:rPr lang="ja-JP" altLang="en-US" sz="1200" b="0" i="0" u="none" strike="noStrike" baseline="0">
              <a:solidFill>
                <a:srgbClr val="000000"/>
              </a:solidFill>
              <a:latin typeface="ＭＳ Ｐゴシック"/>
              <a:ea typeface="ＭＳ Ｐゴシック"/>
            </a:rPr>
            <a:t>名前の表示を大きくする</a:t>
          </a:r>
        </a:p>
      </xdr:txBody>
    </xdr:sp>
    <xdr:clientData/>
  </xdr:twoCellAnchor>
  <xdr:twoCellAnchor>
    <xdr:from>
      <xdr:col>1</xdr:col>
      <xdr:colOff>1076325</xdr:colOff>
      <xdr:row>0</xdr:row>
      <xdr:rowOff>0</xdr:rowOff>
    </xdr:from>
    <xdr:to>
      <xdr:col>4</xdr:col>
      <xdr:colOff>0</xdr:colOff>
      <xdr:row>0</xdr:row>
      <xdr:rowOff>0</xdr:rowOff>
    </xdr:to>
    <xdr:sp macro="" textlink="">
      <xdr:nvSpPr>
        <xdr:cNvPr id="7171" name="AutoShape 3"/>
        <xdr:cNvSpPr>
          <a:spLocks noChangeArrowheads="1"/>
        </xdr:cNvSpPr>
      </xdr:nvSpPr>
      <xdr:spPr bwMode="auto">
        <a:xfrm>
          <a:off x="876300" y="0"/>
          <a:ext cx="4457700" cy="0"/>
        </a:xfrm>
        <a:prstGeom prst="wedgeRoundRectCallout">
          <a:avLst>
            <a:gd name="adj1" fmla="val 93079"/>
            <a:gd name="adj2" fmla="val -7702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稲経交付金額を記入方式から自動表示に変更</a:t>
          </a:r>
        </a:p>
      </xdr:txBody>
    </xdr:sp>
    <xdr:clientData/>
  </xdr:twoCellAnchor>
  <xdr:twoCellAnchor>
    <xdr:from>
      <xdr:col>9</xdr:col>
      <xdr:colOff>0</xdr:colOff>
      <xdr:row>0</xdr:row>
      <xdr:rowOff>0</xdr:rowOff>
    </xdr:from>
    <xdr:to>
      <xdr:col>9</xdr:col>
      <xdr:colOff>0</xdr:colOff>
      <xdr:row>0</xdr:row>
      <xdr:rowOff>0</xdr:rowOff>
    </xdr:to>
    <xdr:sp macro="" textlink="">
      <xdr:nvSpPr>
        <xdr:cNvPr id="7172" name="AutoShape 4"/>
        <xdr:cNvSpPr>
          <a:spLocks noChangeArrowheads="1"/>
        </xdr:cNvSpPr>
      </xdr:nvSpPr>
      <xdr:spPr bwMode="auto">
        <a:xfrm>
          <a:off x="15097125" y="0"/>
          <a:ext cx="0" cy="0"/>
        </a:xfrm>
        <a:prstGeom prst="wedgeRoundRectCallout">
          <a:avLst>
            <a:gd name="adj1" fmla="val -72139"/>
            <a:gd name="adj2" fmla="val -65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経費計上についての注意書きを追加</a:t>
          </a:r>
        </a:p>
      </xdr:txBody>
    </xdr:sp>
    <xdr:clientData/>
  </xdr:twoCellAnchor>
  <xdr:twoCellAnchor>
    <xdr:from>
      <xdr:col>9</xdr:col>
      <xdr:colOff>0</xdr:colOff>
      <xdr:row>0</xdr:row>
      <xdr:rowOff>0</xdr:rowOff>
    </xdr:from>
    <xdr:to>
      <xdr:col>9</xdr:col>
      <xdr:colOff>0</xdr:colOff>
      <xdr:row>0</xdr:row>
      <xdr:rowOff>0</xdr:rowOff>
    </xdr:to>
    <xdr:sp macro="" textlink="">
      <xdr:nvSpPr>
        <xdr:cNvPr id="7202" name="AutoShape 5"/>
        <xdr:cNvSpPr>
          <a:spLocks/>
        </xdr:cNvSpPr>
      </xdr:nvSpPr>
      <xdr:spPr bwMode="auto">
        <a:xfrm>
          <a:off x="15097125" y="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7174" name="AutoShape 6"/>
        <xdr:cNvSpPr>
          <a:spLocks noChangeArrowheads="1"/>
        </xdr:cNvSpPr>
      </xdr:nvSpPr>
      <xdr:spPr bwMode="auto">
        <a:xfrm>
          <a:off x="15097125" y="0"/>
          <a:ext cx="0" cy="0"/>
        </a:xfrm>
        <a:prstGeom prst="wedgeRoundRectCallout">
          <a:avLst>
            <a:gd name="adj1" fmla="val -32111"/>
            <a:gd name="adj2" fmla="val 31938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注意書き変更</a:t>
          </a:r>
        </a:p>
      </xdr:txBody>
    </xdr:sp>
    <xdr:clientData/>
  </xdr:twoCellAnchor>
  <xdr:twoCellAnchor>
    <xdr:from>
      <xdr:col>8</xdr:col>
      <xdr:colOff>0</xdr:colOff>
      <xdr:row>0</xdr:row>
      <xdr:rowOff>0</xdr:rowOff>
    </xdr:from>
    <xdr:to>
      <xdr:col>8</xdr:col>
      <xdr:colOff>0</xdr:colOff>
      <xdr:row>0</xdr:row>
      <xdr:rowOff>0</xdr:rowOff>
    </xdr:to>
    <xdr:sp macro="" textlink="">
      <xdr:nvSpPr>
        <xdr:cNvPr id="7175" name="AutoShape 7"/>
        <xdr:cNvSpPr>
          <a:spLocks noChangeArrowheads="1"/>
        </xdr:cNvSpPr>
      </xdr:nvSpPr>
      <xdr:spPr bwMode="auto">
        <a:xfrm>
          <a:off x="12782550" y="0"/>
          <a:ext cx="0" cy="0"/>
        </a:xfrm>
        <a:prstGeom prst="wedgeRoundRectCallout">
          <a:avLst>
            <a:gd name="adj1" fmla="val -76148"/>
            <a:gd name="adj2" fmla="val 744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通帳の大豆経営と豆経交付の金額合計に変更</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7205" name="Line 8"/>
        <xdr:cNvSpPr>
          <a:spLocks noChangeShapeType="1"/>
        </xdr:cNvSpPr>
      </xdr:nvSpPr>
      <xdr:spPr bwMode="auto">
        <a:xfrm>
          <a:off x="5334000" y="15573375"/>
          <a:ext cx="0" cy="0"/>
        </a:xfrm>
        <a:prstGeom prst="line">
          <a:avLst/>
        </a:prstGeom>
        <a:noFill/>
        <a:ln w="158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1752600</xdr:colOff>
      <xdr:row>0</xdr:row>
      <xdr:rowOff>0</xdr:rowOff>
    </xdr:from>
    <xdr:to>
      <xdr:col>11</xdr:col>
      <xdr:colOff>762000</xdr:colOff>
      <xdr:row>3</xdr:row>
      <xdr:rowOff>38100</xdr:rowOff>
    </xdr:to>
    <xdr:sp macro="" textlink="">
      <xdr:nvSpPr>
        <xdr:cNvPr id="7177" name="Text Box 9"/>
        <xdr:cNvSpPr txBox="1">
          <a:spLocks noChangeArrowheads="1"/>
        </xdr:cNvSpPr>
      </xdr:nvSpPr>
      <xdr:spPr bwMode="auto">
        <a:xfrm>
          <a:off x="19450050" y="0"/>
          <a:ext cx="990600" cy="790575"/>
        </a:xfrm>
        <a:prstGeom prst="rect">
          <a:avLst/>
        </a:prstGeom>
        <a:solidFill>
          <a:srgbClr val="FFFFFF"/>
        </a:solidFill>
        <a:ln w="9525">
          <a:noFill/>
          <a:miter lim="800000"/>
          <a:headEnd/>
          <a:tailEnd/>
        </a:ln>
      </xdr:spPr>
      <xdr:txBody>
        <a:bodyPr vertOverflow="clip" wrap="square" lIns="82296" tIns="50292" rIns="0" bIns="0" anchor="t" upright="1"/>
        <a:lstStyle/>
        <a:p>
          <a:pPr algn="l" rtl="0">
            <a:defRPr sz="1000"/>
          </a:pPr>
          <a:r>
            <a:rPr lang="ja-JP" altLang="en-US" sz="4800" b="0" i="0" u="none" strike="noStrike" baseline="0">
              <a:solidFill>
                <a:srgbClr val="000000"/>
              </a:solidFill>
              <a:latin typeface="ＭＳ Ｐゴシック"/>
              <a:ea typeface="ＭＳ Ｐゴシック"/>
            </a:rPr>
            <a:t>Ⓑ</a:t>
          </a:r>
        </a:p>
      </xdr:txBody>
    </xdr:sp>
    <xdr:clientData/>
  </xdr:twoCellAnchor>
  <xdr:twoCellAnchor>
    <xdr:from>
      <xdr:col>10</xdr:col>
      <xdr:colOff>28575</xdr:colOff>
      <xdr:row>20</xdr:row>
      <xdr:rowOff>28575</xdr:rowOff>
    </xdr:from>
    <xdr:to>
      <xdr:col>12</xdr:col>
      <xdr:colOff>0</xdr:colOff>
      <xdr:row>37</xdr:row>
      <xdr:rowOff>0</xdr:rowOff>
    </xdr:to>
    <xdr:sp macro="" textlink="">
      <xdr:nvSpPr>
        <xdr:cNvPr id="7207" name="Line 10"/>
        <xdr:cNvSpPr>
          <a:spLocks noChangeShapeType="1"/>
        </xdr:cNvSpPr>
      </xdr:nvSpPr>
      <xdr:spPr bwMode="auto">
        <a:xfrm flipV="1">
          <a:off x="17726025" y="6905625"/>
          <a:ext cx="3648075" cy="6705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1009650</xdr:colOff>
      <xdr:row>21</xdr:row>
      <xdr:rowOff>285750</xdr:rowOff>
    </xdr:from>
    <xdr:to>
      <xdr:col>19</xdr:col>
      <xdr:colOff>1162050</xdr:colOff>
      <xdr:row>28</xdr:row>
      <xdr:rowOff>361950</xdr:rowOff>
    </xdr:to>
    <xdr:sp macro="" textlink="">
      <xdr:nvSpPr>
        <xdr:cNvPr id="7181" name="AutoShape 13"/>
        <xdr:cNvSpPr>
          <a:spLocks noChangeArrowheads="1"/>
        </xdr:cNvSpPr>
      </xdr:nvSpPr>
      <xdr:spPr bwMode="auto">
        <a:xfrm>
          <a:off x="22679025" y="7562850"/>
          <a:ext cx="8696325" cy="2876550"/>
        </a:xfrm>
        <a:prstGeom prst="wedgeRoundRectCallout">
          <a:avLst>
            <a:gd name="adj1" fmla="val -35324"/>
            <a:gd name="adj2" fmla="val -56620"/>
            <a:gd name="adj3" fmla="val 16667"/>
          </a:avLst>
        </a:prstGeom>
        <a:solidFill>
          <a:srgbClr val="FFFF99"/>
        </a:solidFill>
        <a:ln w="12700">
          <a:solidFill>
            <a:srgbClr val="000000"/>
          </a:solidFill>
          <a:miter lim="800000"/>
          <a:headEnd/>
          <a:tailEnd/>
        </a:ln>
      </xdr:spPr>
      <xdr:txBody>
        <a:bodyPr vertOverflow="clip" wrap="square" lIns="45720" tIns="32004" rIns="0" bIns="0" anchor="t" upright="1"/>
        <a:lstStyle/>
        <a:p>
          <a:pPr algn="l" rtl="0">
            <a:defRPr sz="1000"/>
          </a:pPr>
          <a:r>
            <a:rPr lang="ja-JP" altLang="en-US" sz="2400" b="0" i="0" u="none" strike="noStrike" baseline="0">
              <a:solidFill>
                <a:srgbClr val="000000"/>
              </a:solidFill>
              <a:latin typeface="ＭＳ Ｐゴシック"/>
              <a:ea typeface="ＭＳ Ｐゴシック"/>
            </a:rPr>
            <a:t>　</a:t>
          </a:r>
          <a:r>
            <a:rPr lang="ja-JP" altLang="en-US" sz="2400" b="0" i="0" u="none" strike="noStrike" baseline="0">
              <a:solidFill>
                <a:srgbClr val="FF0000"/>
              </a:solidFill>
              <a:latin typeface="ＭＳ Ｐゴシック"/>
              <a:ea typeface="ＭＳ Ｐゴシック"/>
            </a:rPr>
            <a:t>上の表は販売単価の平均を算出し自家消費の金額を計算するためのものです。</a:t>
          </a:r>
          <a:r>
            <a:rPr lang="ja-JP" altLang="en-US" sz="2400" b="0" i="0" u="none" strike="noStrike" baseline="0">
              <a:solidFill>
                <a:srgbClr val="000000"/>
              </a:solidFill>
              <a:latin typeface="ＭＳ Ｐゴシック"/>
              <a:ea typeface="ＭＳ Ｐゴシック"/>
            </a:rPr>
            <a:t>（自家消費分の金額は販売価格の平均値を使って算定することになっています。）</a:t>
          </a:r>
        </a:p>
        <a:p>
          <a:pPr algn="l" rtl="0">
            <a:defRPr sz="1000"/>
          </a:pPr>
          <a:r>
            <a:rPr lang="ja-JP" altLang="en-US" sz="2400" b="0" i="0" u="none" strike="noStrike" baseline="0">
              <a:solidFill>
                <a:srgbClr val="000000"/>
              </a:solidFill>
              <a:latin typeface="ＭＳ Ｐゴシック"/>
              <a:ea typeface="ＭＳ Ｐゴシック"/>
            </a:rPr>
            <a:t>　等級の違いなどで販売単価と明らかに違う場合で、自家消費分を個別の金額にしたい場合は</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内訳書</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裏</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シート</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の収入金額の明細の下段２行の空白行に直接金額を入力して算入してください。</a:t>
          </a:r>
        </a:p>
      </xdr:txBody>
    </xdr:sp>
    <xdr:clientData fPrintsWithSheet="0"/>
  </xdr:twoCellAnchor>
  <xdr:twoCellAnchor editAs="oneCell">
    <xdr:from>
      <xdr:col>15</xdr:col>
      <xdr:colOff>609600</xdr:colOff>
      <xdr:row>29</xdr:row>
      <xdr:rowOff>228600</xdr:rowOff>
    </xdr:from>
    <xdr:to>
      <xdr:col>18</xdr:col>
      <xdr:colOff>276225</xdr:colOff>
      <xdr:row>31</xdr:row>
      <xdr:rowOff>361950</xdr:rowOff>
    </xdr:to>
    <xdr:sp macro="" textlink="">
      <xdr:nvSpPr>
        <xdr:cNvPr id="7182" name="AutoShape 14">
          <a:hlinkClick xmlns:r="http://schemas.openxmlformats.org/officeDocument/2006/relationships" r:id="rId1" tooltip="個別自家消費金額入力欄へはここをクリック"/>
        </xdr:cNvPr>
        <xdr:cNvSpPr>
          <a:spLocks noChangeArrowheads="1"/>
        </xdr:cNvSpPr>
      </xdr:nvSpPr>
      <xdr:spPr bwMode="auto">
        <a:xfrm>
          <a:off x="25117425" y="10706100"/>
          <a:ext cx="3943350" cy="933450"/>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solidFill>
            <a:srgbClr val="000000"/>
          </a:solidFill>
          <a:round/>
          <a:headEnd/>
          <a:tailEnd/>
        </a:ln>
      </xdr:spPr>
      <xdr:txBody>
        <a:bodyPr vertOverflow="clip" wrap="square" lIns="45720" tIns="32004" rIns="45720" bIns="32004" anchor="ctr" upright="1"/>
        <a:lstStyle/>
        <a:p>
          <a:pPr algn="ctr" rtl="0">
            <a:lnSpc>
              <a:spcPts val="2800"/>
            </a:lnSpc>
            <a:defRPr sz="1000"/>
          </a:pPr>
          <a:r>
            <a:rPr lang="ja-JP" altLang="en-US" sz="2400" b="0" i="0" u="none" strike="noStrike" baseline="0">
              <a:solidFill>
                <a:srgbClr val="000000"/>
              </a:solidFill>
              <a:latin typeface="ＭＳ Ｐゴシック"/>
              <a:ea typeface="ＭＳ Ｐゴシック"/>
            </a:rPr>
            <a:t>個別自家消費金額入力欄へはここをクリック</a:t>
          </a:r>
        </a:p>
      </xdr:txBody>
    </xdr:sp>
    <xdr:clientData fPrintsWithSheet="0"/>
  </xdr:twoCellAnchor>
  <xdr:twoCellAnchor editAs="oneCell">
    <xdr:from>
      <xdr:col>5</xdr:col>
      <xdr:colOff>1295400</xdr:colOff>
      <xdr:row>1</xdr:row>
      <xdr:rowOff>171450</xdr:rowOff>
    </xdr:from>
    <xdr:to>
      <xdr:col>8</xdr:col>
      <xdr:colOff>1409700</xdr:colOff>
      <xdr:row>4</xdr:row>
      <xdr:rowOff>38100</xdr:rowOff>
    </xdr:to>
    <xdr:sp macro="" textlink="">
      <xdr:nvSpPr>
        <xdr:cNvPr id="7184" name="AutoShape 16">
          <a:hlinkClick xmlns:r="http://schemas.openxmlformats.org/officeDocument/2006/relationships" r:id="rId2" tooltip="自家消費分は右表に入力してください。"/>
        </xdr:cNvPr>
        <xdr:cNvSpPr>
          <a:spLocks noChangeArrowheads="1"/>
        </xdr:cNvSpPr>
      </xdr:nvSpPr>
      <xdr:spPr bwMode="auto">
        <a:xfrm>
          <a:off x="7562850" y="495300"/>
          <a:ext cx="6629400" cy="619125"/>
        </a:xfrm>
        <a:prstGeom prst="rightArrowCallout">
          <a:avLst>
            <a:gd name="adj1" fmla="val 33333"/>
            <a:gd name="adj2" fmla="val 37880"/>
            <a:gd name="adj3" fmla="val 82836"/>
            <a:gd name="adj4" fmla="val 87106"/>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自家消費分は右表に入力してください。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43</xdr:row>
      <xdr:rowOff>0</xdr:rowOff>
    </xdr:from>
    <xdr:to>
      <xdr:col>3</xdr:col>
      <xdr:colOff>0</xdr:colOff>
      <xdr:row>43</xdr:row>
      <xdr:rowOff>0</xdr:rowOff>
    </xdr:to>
    <xdr:sp macro="" textlink="">
      <xdr:nvSpPr>
        <xdr:cNvPr id="8235" name="Line 1"/>
        <xdr:cNvSpPr>
          <a:spLocks noChangeShapeType="1"/>
        </xdr:cNvSpPr>
      </xdr:nvSpPr>
      <xdr:spPr bwMode="auto">
        <a:xfrm>
          <a:off x="3581400" y="13087350"/>
          <a:ext cx="0" cy="0"/>
        </a:xfrm>
        <a:prstGeom prst="line">
          <a:avLst/>
        </a:prstGeom>
        <a:noFill/>
        <a:ln w="158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5</xdr:col>
      <xdr:colOff>0</xdr:colOff>
      <xdr:row>0</xdr:row>
      <xdr:rowOff>0</xdr:rowOff>
    </xdr:to>
    <xdr:sp macro="" textlink="">
      <xdr:nvSpPr>
        <xdr:cNvPr id="8194" name="AutoShape 2"/>
        <xdr:cNvSpPr>
          <a:spLocks noChangeArrowheads="1"/>
        </xdr:cNvSpPr>
      </xdr:nvSpPr>
      <xdr:spPr bwMode="auto">
        <a:xfrm>
          <a:off x="4371975" y="0"/>
          <a:ext cx="2209800" cy="0"/>
        </a:xfrm>
        <a:prstGeom prst="wedgeRoundRectCallout">
          <a:avLst>
            <a:gd name="adj1" fmla="val -69403"/>
            <a:gd name="adj2" fmla="val 6190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住所表示を追加</a:t>
          </a:r>
        </a:p>
        <a:p>
          <a:pPr algn="l" rtl="0">
            <a:defRPr sz="1000"/>
          </a:pPr>
          <a:r>
            <a:rPr lang="ja-JP" altLang="en-US" sz="1200" b="0" i="0" u="none" strike="noStrike" baseline="0">
              <a:solidFill>
                <a:srgbClr val="000000"/>
              </a:solidFill>
              <a:latin typeface="ＭＳ Ｐゴシック"/>
              <a:ea typeface="ＭＳ Ｐゴシック"/>
            </a:rPr>
            <a:t>名前の表示を大きくする</a:t>
          </a:r>
        </a:p>
      </xdr:txBody>
    </xdr:sp>
    <xdr:clientData/>
  </xdr:twoCellAnchor>
  <xdr:twoCellAnchor>
    <xdr:from>
      <xdr:col>1</xdr:col>
      <xdr:colOff>1076325</xdr:colOff>
      <xdr:row>0</xdr:row>
      <xdr:rowOff>0</xdr:rowOff>
    </xdr:from>
    <xdr:to>
      <xdr:col>3</xdr:col>
      <xdr:colOff>0</xdr:colOff>
      <xdr:row>0</xdr:row>
      <xdr:rowOff>0</xdr:rowOff>
    </xdr:to>
    <xdr:sp macro="" textlink="">
      <xdr:nvSpPr>
        <xdr:cNvPr id="8195" name="AutoShape 3"/>
        <xdr:cNvSpPr>
          <a:spLocks noChangeArrowheads="1"/>
        </xdr:cNvSpPr>
      </xdr:nvSpPr>
      <xdr:spPr bwMode="auto">
        <a:xfrm>
          <a:off x="523875" y="0"/>
          <a:ext cx="3057525" cy="0"/>
        </a:xfrm>
        <a:prstGeom prst="wedgeRoundRectCallout">
          <a:avLst>
            <a:gd name="adj1" fmla="val 93079"/>
            <a:gd name="adj2" fmla="val -7702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稲経交付金額を記入方式から自動表示に変更</a:t>
          </a:r>
        </a:p>
      </xdr:txBody>
    </xdr:sp>
    <xdr:clientData/>
  </xdr:twoCellAnchor>
  <xdr:twoCellAnchor>
    <xdr:from>
      <xdr:col>12</xdr:col>
      <xdr:colOff>0</xdr:colOff>
      <xdr:row>0</xdr:row>
      <xdr:rowOff>0</xdr:rowOff>
    </xdr:from>
    <xdr:to>
      <xdr:col>12</xdr:col>
      <xdr:colOff>0</xdr:colOff>
      <xdr:row>0</xdr:row>
      <xdr:rowOff>0</xdr:rowOff>
    </xdr:to>
    <xdr:sp macro="" textlink="">
      <xdr:nvSpPr>
        <xdr:cNvPr id="8196" name="AutoShape 4"/>
        <xdr:cNvSpPr>
          <a:spLocks noChangeArrowheads="1"/>
        </xdr:cNvSpPr>
      </xdr:nvSpPr>
      <xdr:spPr bwMode="auto">
        <a:xfrm>
          <a:off x="20202525" y="0"/>
          <a:ext cx="0" cy="0"/>
        </a:xfrm>
        <a:prstGeom prst="wedgeRoundRectCallout">
          <a:avLst>
            <a:gd name="adj1" fmla="val -72139"/>
            <a:gd name="adj2" fmla="val -65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経費計上についての注意書きを追加</a:t>
          </a:r>
        </a:p>
      </xdr:txBody>
    </xdr:sp>
    <xdr:clientData/>
  </xdr:twoCellAnchor>
  <xdr:twoCellAnchor>
    <xdr:from>
      <xdr:col>12</xdr:col>
      <xdr:colOff>0</xdr:colOff>
      <xdr:row>0</xdr:row>
      <xdr:rowOff>0</xdr:rowOff>
    </xdr:from>
    <xdr:to>
      <xdr:col>12</xdr:col>
      <xdr:colOff>0</xdr:colOff>
      <xdr:row>0</xdr:row>
      <xdr:rowOff>0</xdr:rowOff>
    </xdr:to>
    <xdr:sp macro="" textlink="">
      <xdr:nvSpPr>
        <xdr:cNvPr id="8239" name="AutoShape 5"/>
        <xdr:cNvSpPr>
          <a:spLocks/>
        </xdr:cNvSpPr>
      </xdr:nvSpPr>
      <xdr:spPr bwMode="auto">
        <a:xfrm>
          <a:off x="20202525" y="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8198" name="AutoShape 6"/>
        <xdr:cNvSpPr>
          <a:spLocks noChangeArrowheads="1"/>
        </xdr:cNvSpPr>
      </xdr:nvSpPr>
      <xdr:spPr bwMode="auto">
        <a:xfrm>
          <a:off x="20202525" y="0"/>
          <a:ext cx="0" cy="0"/>
        </a:xfrm>
        <a:prstGeom prst="wedgeRoundRectCallout">
          <a:avLst>
            <a:gd name="adj1" fmla="val -32111"/>
            <a:gd name="adj2" fmla="val 31938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注意書き変更</a:t>
          </a:r>
        </a:p>
      </xdr:txBody>
    </xdr:sp>
    <xdr:clientData/>
  </xdr:twoCellAnchor>
  <xdr:twoCellAnchor>
    <xdr:from>
      <xdr:col>9</xdr:col>
      <xdr:colOff>0</xdr:colOff>
      <xdr:row>0</xdr:row>
      <xdr:rowOff>0</xdr:rowOff>
    </xdr:from>
    <xdr:to>
      <xdr:col>9</xdr:col>
      <xdr:colOff>0</xdr:colOff>
      <xdr:row>0</xdr:row>
      <xdr:rowOff>0</xdr:rowOff>
    </xdr:to>
    <xdr:sp macro="" textlink="">
      <xdr:nvSpPr>
        <xdr:cNvPr id="8199" name="AutoShape 7"/>
        <xdr:cNvSpPr>
          <a:spLocks noChangeArrowheads="1"/>
        </xdr:cNvSpPr>
      </xdr:nvSpPr>
      <xdr:spPr bwMode="auto">
        <a:xfrm>
          <a:off x="15240000" y="0"/>
          <a:ext cx="0" cy="0"/>
        </a:xfrm>
        <a:prstGeom prst="wedgeRoundRectCallout">
          <a:avLst>
            <a:gd name="adj1" fmla="val -76148"/>
            <a:gd name="adj2" fmla="val 744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通帳の大豆経営と豆経交付の金額合計に変更</a:t>
          </a:r>
        </a:p>
      </xdr:txBody>
    </xdr:sp>
    <xdr:clientData/>
  </xdr:twoCellAnchor>
  <xdr:twoCellAnchor>
    <xdr:from>
      <xdr:col>3</xdr:col>
      <xdr:colOff>0</xdr:colOff>
      <xdr:row>44</xdr:row>
      <xdr:rowOff>0</xdr:rowOff>
    </xdr:from>
    <xdr:to>
      <xdr:col>3</xdr:col>
      <xdr:colOff>0</xdr:colOff>
      <xdr:row>44</xdr:row>
      <xdr:rowOff>0</xdr:rowOff>
    </xdr:to>
    <xdr:sp macro="" textlink="">
      <xdr:nvSpPr>
        <xdr:cNvPr id="8242" name="Line 8"/>
        <xdr:cNvSpPr>
          <a:spLocks noChangeShapeType="1"/>
        </xdr:cNvSpPr>
      </xdr:nvSpPr>
      <xdr:spPr bwMode="auto">
        <a:xfrm>
          <a:off x="3581400" y="13306425"/>
          <a:ext cx="0" cy="0"/>
        </a:xfrm>
        <a:prstGeom prst="line">
          <a:avLst/>
        </a:prstGeom>
        <a:noFill/>
        <a:ln w="158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26</xdr:row>
      <xdr:rowOff>142875</xdr:rowOff>
    </xdr:from>
    <xdr:to>
      <xdr:col>2</xdr:col>
      <xdr:colOff>0</xdr:colOff>
      <xdr:row>29</xdr:row>
      <xdr:rowOff>295275</xdr:rowOff>
    </xdr:to>
    <xdr:sp macro="" textlink="">
      <xdr:nvSpPr>
        <xdr:cNvPr id="8201" name="Text Box 9"/>
        <xdr:cNvSpPr txBox="1">
          <a:spLocks noChangeArrowheads="1"/>
        </xdr:cNvSpPr>
      </xdr:nvSpPr>
      <xdr:spPr bwMode="auto">
        <a:xfrm>
          <a:off x="257175" y="7848600"/>
          <a:ext cx="266700" cy="1209675"/>
        </a:xfrm>
        <a:prstGeom prst="rect">
          <a:avLst/>
        </a:prstGeom>
        <a:noFill/>
        <a:ln w="9525">
          <a:noFill/>
          <a:miter lim="800000"/>
          <a:headEnd/>
          <a:tailEnd/>
        </a:ln>
      </xdr:spPr>
      <xdr:txBody>
        <a:bodyPr vertOverflow="clip" vert="wordArtVertRtl" wrap="square" lIns="0" tIns="0" rIns="36576" bIns="0" anchor="t" upright="1"/>
        <a:lstStyle/>
        <a:p>
          <a:pPr algn="l" rtl="0">
            <a:defRPr sz="1000"/>
          </a:pPr>
          <a:r>
            <a:rPr lang="ja-JP" altLang="en-US" sz="1400" b="0" i="0" u="none" strike="noStrike" baseline="0">
              <a:solidFill>
                <a:srgbClr val="000000"/>
              </a:solidFill>
              <a:latin typeface="ＭＳ Ｐ明朝"/>
              <a:ea typeface="ＭＳ Ｐ明朝"/>
            </a:rPr>
            <a:t>動力光熱費</a:t>
          </a:r>
        </a:p>
      </xdr:txBody>
    </xdr:sp>
    <xdr:clientData/>
  </xdr:twoCellAnchor>
  <xdr:twoCellAnchor>
    <xdr:from>
      <xdr:col>11</xdr:col>
      <xdr:colOff>76200</xdr:colOff>
      <xdr:row>0</xdr:row>
      <xdr:rowOff>47625</xdr:rowOff>
    </xdr:from>
    <xdr:to>
      <xdr:col>11</xdr:col>
      <xdr:colOff>981075</xdr:colOff>
      <xdr:row>4</xdr:row>
      <xdr:rowOff>171450</xdr:rowOff>
    </xdr:to>
    <xdr:sp macro="" textlink="">
      <xdr:nvSpPr>
        <xdr:cNvPr id="8202" name="Text Box 10"/>
        <xdr:cNvSpPr txBox="1">
          <a:spLocks noChangeArrowheads="1"/>
        </xdr:cNvSpPr>
      </xdr:nvSpPr>
      <xdr:spPr bwMode="auto">
        <a:xfrm>
          <a:off x="18230850" y="47625"/>
          <a:ext cx="904875" cy="781050"/>
        </a:xfrm>
        <a:prstGeom prst="rect">
          <a:avLst/>
        </a:prstGeom>
        <a:solidFill>
          <a:srgbClr val="FFFFFF"/>
        </a:solidFill>
        <a:ln w="9525">
          <a:noFill/>
          <a:miter lim="800000"/>
          <a:headEnd/>
          <a:tailEnd/>
        </a:ln>
      </xdr:spPr>
      <xdr:txBody>
        <a:bodyPr vertOverflow="clip" wrap="square" lIns="82296" tIns="50292" rIns="0" bIns="0" anchor="t" upright="1"/>
        <a:lstStyle/>
        <a:p>
          <a:pPr algn="l" rtl="0">
            <a:defRPr sz="1000"/>
          </a:pPr>
          <a:r>
            <a:rPr lang="en-US" altLang="ja-JP" sz="4800" b="0" i="0" u="none" strike="noStrike" baseline="0">
              <a:solidFill>
                <a:srgbClr val="000000"/>
              </a:solidFill>
              <a:latin typeface="ＭＳ Ｐゴシック"/>
              <a:ea typeface="ＭＳ Ｐゴシック"/>
            </a:rPr>
            <a:t>Ⓒ</a:t>
          </a:r>
        </a:p>
        <a:p>
          <a:pPr algn="l" rtl="0">
            <a:defRPr sz="1000"/>
          </a:pPr>
          <a:r>
            <a:rPr lang="en-US" altLang="ja-JP" sz="4800" b="0" i="0" u="none" strike="noStrike" baseline="0">
              <a:solidFill>
                <a:srgbClr val="000000"/>
              </a:solidFill>
              <a:latin typeface="ＭＳ Ｐゴシック"/>
              <a:ea typeface="ＭＳ Ｐゴシック"/>
            </a:rPr>
            <a:t>C</a:t>
          </a:r>
        </a:p>
        <a:p>
          <a:pPr algn="l" rtl="0">
            <a:defRPr sz="1000"/>
          </a:pPr>
          <a:r>
            <a:rPr lang="en-US" altLang="ja-JP" sz="4800" b="0" i="0" u="none" strike="noStrike" baseline="0">
              <a:solidFill>
                <a:srgbClr val="000000"/>
              </a:solidFill>
              <a:latin typeface="ＭＳ Ｐゴシック"/>
              <a:ea typeface="ＭＳ Ｐゴシック"/>
            </a:rPr>
            <a:t>C</a:t>
          </a:r>
        </a:p>
      </xdr:txBody>
    </xdr:sp>
    <xdr:clientData/>
  </xdr:twoCellAnchor>
  <xdr:twoCellAnchor>
    <xdr:from>
      <xdr:col>7</xdr:col>
      <xdr:colOff>0</xdr:colOff>
      <xdr:row>11</xdr:row>
      <xdr:rowOff>276225</xdr:rowOff>
    </xdr:from>
    <xdr:to>
      <xdr:col>7</xdr:col>
      <xdr:colOff>0</xdr:colOff>
      <xdr:row>16</xdr:row>
      <xdr:rowOff>390525</xdr:rowOff>
    </xdr:to>
    <xdr:sp macro="" textlink="">
      <xdr:nvSpPr>
        <xdr:cNvPr id="8245" name="Line 11"/>
        <xdr:cNvSpPr>
          <a:spLocks noChangeShapeType="1"/>
        </xdr:cNvSpPr>
      </xdr:nvSpPr>
      <xdr:spPr bwMode="auto">
        <a:xfrm flipV="1">
          <a:off x="10963275" y="2762250"/>
          <a:ext cx="0" cy="1771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18</xdr:row>
      <xdr:rowOff>9525</xdr:rowOff>
    </xdr:from>
    <xdr:to>
      <xdr:col>7</xdr:col>
      <xdr:colOff>0</xdr:colOff>
      <xdr:row>26</xdr:row>
      <xdr:rowOff>9525</xdr:rowOff>
    </xdr:to>
    <xdr:sp macro="" textlink="">
      <xdr:nvSpPr>
        <xdr:cNvPr id="8246" name="Line 12"/>
        <xdr:cNvSpPr>
          <a:spLocks noChangeShapeType="1"/>
        </xdr:cNvSpPr>
      </xdr:nvSpPr>
      <xdr:spPr bwMode="auto">
        <a:xfrm flipV="1">
          <a:off x="10963275" y="4895850"/>
          <a:ext cx="0" cy="2819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34</xdr:row>
      <xdr:rowOff>0</xdr:rowOff>
    </xdr:to>
    <xdr:sp macro="" textlink="">
      <xdr:nvSpPr>
        <xdr:cNvPr id="8247" name="Line 13"/>
        <xdr:cNvSpPr>
          <a:spLocks noChangeShapeType="1"/>
        </xdr:cNvSpPr>
      </xdr:nvSpPr>
      <xdr:spPr bwMode="auto">
        <a:xfrm flipV="1">
          <a:off x="10963275" y="9115425"/>
          <a:ext cx="0" cy="1409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xdr:row>
      <xdr:rowOff>0</xdr:rowOff>
    </xdr:from>
    <xdr:to>
      <xdr:col>9</xdr:col>
      <xdr:colOff>2514600</xdr:colOff>
      <xdr:row>16</xdr:row>
      <xdr:rowOff>0</xdr:rowOff>
    </xdr:to>
    <xdr:sp macro="" textlink="">
      <xdr:nvSpPr>
        <xdr:cNvPr id="8248" name="Line 14"/>
        <xdr:cNvSpPr>
          <a:spLocks noChangeShapeType="1"/>
        </xdr:cNvSpPr>
      </xdr:nvSpPr>
      <xdr:spPr bwMode="auto">
        <a:xfrm flipV="1">
          <a:off x="15240000" y="2771775"/>
          <a:ext cx="2514600" cy="1409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17</xdr:row>
      <xdr:rowOff>333375</xdr:rowOff>
    </xdr:from>
    <xdr:to>
      <xdr:col>9</xdr:col>
      <xdr:colOff>2505075</xdr:colOff>
      <xdr:row>25</xdr:row>
      <xdr:rowOff>0</xdr:rowOff>
    </xdr:to>
    <xdr:sp macro="" textlink="">
      <xdr:nvSpPr>
        <xdr:cNvPr id="8249" name="Line 15"/>
        <xdr:cNvSpPr>
          <a:spLocks noChangeShapeType="1"/>
        </xdr:cNvSpPr>
      </xdr:nvSpPr>
      <xdr:spPr bwMode="auto">
        <a:xfrm flipV="1">
          <a:off x="15240000" y="4867275"/>
          <a:ext cx="2505075" cy="2486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28575</xdr:colOff>
      <xdr:row>30</xdr:row>
      <xdr:rowOff>0</xdr:rowOff>
    </xdr:from>
    <xdr:to>
      <xdr:col>10</xdr:col>
      <xdr:colOff>0</xdr:colOff>
      <xdr:row>30</xdr:row>
      <xdr:rowOff>333375</xdr:rowOff>
    </xdr:to>
    <xdr:sp macro="" textlink="">
      <xdr:nvSpPr>
        <xdr:cNvPr id="8250" name="Line 16"/>
        <xdr:cNvSpPr>
          <a:spLocks noChangeShapeType="1"/>
        </xdr:cNvSpPr>
      </xdr:nvSpPr>
      <xdr:spPr bwMode="auto">
        <a:xfrm flipV="1">
          <a:off x="15268575" y="9115425"/>
          <a:ext cx="24955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28575</xdr:colOff>
      <xdr:row>32</xdr:row>
      <xdr:rowOff>9525</xdr:rowOff>
    </xdr:from>
    <xdr:to>
      <xdr:col>9</xdr:col>
      <xdr:colOff>2486025</xdr:colOff>
      <xdr:row>34</xdr:row>
      <xdr:rowOff>28575</xdr:rowOff>
    </xdr:to>
    <xdr:sp macro="" textlink="">
      <xdr:nvSpPr>
        <xdr:cNvPr id="8251" name="Line 17"/>
        <xdr:cNvSpPr>
          <a:spLocks noChangeShapeType="1"/>
        </xdr:cNvSpPr>
      </xdr:nvSpPr>
      <xdr:spPr bwMode="auto">
        <a:xfrm flipV="1">
          <a:off x="15268575" y="9829800"/>
          <a:ext cx="2457450" cy="723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76200</xdr:colOff>
      <xdr:row>18</xdr:row>
      <xdr:rowOff>133350</xdr:rowOff>
    </xdr:from>
    <xdr:to>
      <xdr:col>10</xdr:col>
      <xdr:colOff>0</xdr:colOff>
      <xdr:row>19</xdr:row>
      <xdr:rowOff>247650</xdr:rowOff>
    </xdr:to>
    <xdr:sp macro="" textlink="">
      <xdr:nvSpPr>
        <xdr:cNvPr id="8216" name="AutoShape 24">
          <a:hlinkClick xmlns:r="http://schemas.openxmlformats.org/officeDocument/2006/relationships" r:id="rId1" tooltip="あん分表シートへ"/>
        </xdr:cNvPr>
        <xdr:cNvSpPr>
          <a:spLocks noChangeArrowheads="1"/>
        </xdr:cNvSpPr>
      </xdr:nvSpPr>
      <xdr:spPr bwMode="auto">
        <a:xfrm>
          <a:off x="15316200" y="5019675"/>
          <a:ext cx="2400300" cy="4667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solidFill>
            <a:srgbClr val="000000"/>
          </a:solidFill>
          <a:round/>
          <a:headEnd/>
          <a:tailEnd/>
        </a:ln>
      </xdr:spPr>
      <xdr:txBody>
        <a:bodyPr vertOverflow="clip" wrap="square" lIns="45720" tIns="27432" rIns="45720" bIns="27432" anchor="ctr" upright="1"/>
        <a:lstStyle/>
        <a:p>
          <a:pPr algn="ctr" rtl="0">
            <a:defRPr sz="1000"/>
          </a:pPr>
          <a:r>
            <a:rPr lang="ja-JP" altLang="en-US" sz="2200" b="0" i="0" u="none" strike="noStrike" baseline="0">
              <a:solidFill>
                <a:srgbClr val="000000"/>
              </a:solidFill>
              <a:latin typeface="ＭＳ Ｐゴシック"/>
              <a:ea typeface="ＭＳ Ｐゴシック"/>
            </a:rPr>
            <a:t>あん分表シートへ</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7</xdr:col>
      <xdr:colOff>676275</xdr:colOff>
      <xdr:row>10</xdr:row>
      <xdr:rowOff>0</xdr:rowOff>
    </xdr:from>
    <xdr:to>
      <xdr:col>7</xdr:col>
      <xdr:colOff>676275</xdr:colOff>
      <xdr:row>20</xdr:row>
      <xdr:rowOff>114300</xdr:rowOff>
    </xdr:to>
    <xdr:sp macro="" textlink="">
      <xdr:nvSpPr>
        <xdr:cNvPr id="9242" name="Line 13"/>
        <xdr:cNvSpPr>
          <a:spLocks noChangeShapeType="1"/>
        </xdr:cNvSpPr>
      </xdr:nvSpPr>
      <xdr:spPr bwMode="auto">
        <a:xfrm>
          <a:off x="7620000" y="2381250"/>
          <a:ext cx="0" cy="2295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20</xdr:row>
      <xdr:rowOff>114300</xdr:rowOff>
    </xdr:from>
    <xdr:to>
      <xdr:col>7</xdr:col>
      <xdr:colOff>676275</xdr:colOff>
      <xdr:row>20</xdr:row>
      <xdr:rowOff>114300</xdr:rowOff>
    </xdr:to>
    <xdr:sp macro="" textlink="">
      <xdr:nvSpPr>
        <xdr:cNvPr id="9243" name="Line 15"/>
        <xdr:cNvSpPr>
          <a:spLocks noChangeShapeType="1"/>
        </xdr:cNvSpPr>
      </xdr:nvSpPr>
      <xdr:spPr bwMode="auto">
        <a:xfrm flipH="1">
          <a:off x="6543675" y="4676775"/>
          <a:ext cx="1076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U43"/>
  <sheetViews>
    <sheetView tabSelected="1" zoomScaleNormal="100" workbookViewId="0">
      <selection activeCell="AL22" sqref="AL22:AP25"/>
    </sheetView>
  </sheetViews>
  <sheetFormatPr defaultColWidth="0" defaultRowHeight="13.5" zeroHeight="1" x14ac:dyDescent="0.15"/>
  <cols>
    <col min="1" max="1" width="2" style="151" customWidth="1"/>
    <col min="2" max="2" width="2.375" style="151" customWidth="1"/>
    <col min="3" max="3" width="2.75" style="151" customWidth="1"/>
    <col min="4" max="4" width="4" style="151" customWidth="1"/>
    <col min="5" max="5" width="1.25" style="151" customWidth="1"/>
    <col min="6" max="6" width="2.5" style="151" customWidth="1"/>
    <col min="7" max="7" width="2.75" style="151" customWidth="1"/>
    <col min="8" max="8" width="23.75" style="151" customWidth="1"/>
    <col min="9" max="10" width="2.375" style="151" customWidth="1"/>
    <col min="11" max="11" width="5.625" style="151" customWidth="1"/>
    <col min="12" max="12" width="1.875" style="151" customWidth="1"/>
    <col min="13" max="13" width="3.125" style="151" customWidth="1"/>
    <col min="14" max="14" width="2.75" style="151" customWidth="1"/>
    <col min="15" max="15" width="3.625" style="151" customWidth="1"/>
    <col min="16" max="16" width="13.375" style="151" customWidth="1"/>
    <col min="17" max="17" width="3.125" style="151" customWidth="1"/>
    <col min="18" max="18" width="3.625" style="151" customWidth="1"/>
    <col min="19" max="19" width="1.125" style="151" customWidth="1"/>
    <col min="20" max="20" width="3.625" style="151" customWidth="1"/>
    <col min="21" max="21" width="2.5" style="151" customWidth="1"/>
    <col min="22" max="22" width="3.125" style="151" customWidth="1"/>
    <col min="23" max="23" width="2.375" style="151" customWidth="1"/>
    <col min="24" max="24" width="3.625" style="151" customWidth="1"/>
    <col min="25" max="25" width="2.375" style="151" customWidth="1"/>
    <col min="26" max="26" width="2.875" style="151" customWidth="1"/>
    <col min="27" max="27" width="2.5" style="151" customWidth="1"/>
    <col min="28" max="28" width="3.5" style="151" customWidth="1"/>
    <col min="29" max="29" width="3" style="151" customWidth="1"/>
    <col min="30" max="31" width="2.25" style="151" customWidth="1"/>
    <col min="32" max="32" width="1.875" style="151" customWidth="1"/>
    <col min="33" max="33" width="1.25" style="151" customWidth="1"/>
    <col min="34" max="34" width="3.375" style="151" customWidth="1"/>
    <col min="35" max="35" width="1.75" style="151" customWidth="1"/>
    <col min="36" max="36" width="2.625" style="151" customWidth="1"/>
    <col min="37" max="38" width="2.25" style="151" customWidth="1"/>
    <col min="39" max="39" width="2.125" style="151" customWidth="1"/>
    <col min="40" max="40" width="2.25" style="151" customWidth="1"/>
    <col min="41" max="41" width="2" style="151" customWidth="1"/>
    <col min="42" max="42" width="2.25" style="151" customWidth="1"/>
    <col min="43" max="43" width="2.125" style="151" customWidth="1"/>
    <col min="44" max="44" width="1.875" style="151" customWidth="1"/>
    <col min="45" max="45" width="56.25" style="150" customWidth="1"/>
    <col min="46" max="255" width="0" style="150" hidden="1" customWidth="1"/>
    <col min="256" max="16384" width="6.25" style="150" hidden="1"/>
  </cols>
  <sheetData>
    <row r="1" spans="1:45" ht="12.75" customHeight="1" thickTop="1" x14ac:dyDescent="0.15">
      <c r="A1" s="146"/>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8"/>
      <c r="AG1" s="18"/>
      <c r="AH1" s="18"/>
      <c r="AI1" s="18"/>
      <c r="AJ1" s="18"/>
      <c r="AK1" s="19"/>
      <c r="AL1" s="19"/>
      <c r="AM1" s="19"/>
      <c r="AN1" s="19"/>
      <c r="AO1" s="19"/>
      <c r="AP1" s="19"/>
      <c r="AQ1" s="147"/>
      <c r="AR1" s="149"/>
      <c r="AS1" s="1060" t="s">
        <v>1065</v>
      </c>
    </row>
    <row r="2" spans="1:45" ht="22.5" customHeight="1" x14ac:dyDescent="0.15">
      <c r="A2" s="147"/>
      <c r="B2" s="20"/>
      <c r="C2" s="20"/>
      <c r="D2" s="20"/>
      <c r="E2" s="20"/>
      <c r="F2" s="20"/>
      <c r="G2" s="20"/>
      <c r="H2" s="20"/>
      <c r="I2" s="6"/>
      <c r="J2" s="6"/>
      <c r="K2" s="711" t="s">
        <v>1108</v>
      </c>
      <c r="L2" s="784"/>
      <c r="M2" s="784"/>
      <c r="N2" s="6" t="s">
        <v>946</v>
      </c>
      <c r="O2" s="6"/>
      <c r="P2" s="6" t="s">
        <v>276</v>
      </c>
      <c r="Q2" s="6"/>
      <c r="R2" s="6"/>
      <c r="S2" s="6"/>
      <c r="T2" s="6"/>
      <c r="U2" s="6"/>
      <c r="V2" s="6"/>
      <c r="W2" s="6"/>
      <c r="X2" s="6"/>
      <c r="Y2" s="6"/>
      <c r="Z2" s="6"/>
      <c r="AA2" s="21"/>
      <c r="AB2" s="21"/>
      <c r="AC2" s="21"/>
      <c r="AD2" s="21"/>
      <c r="AE2" s="21"/>
      <c r="AF2" s="21"/>
      <c r="AG2" s="21"/>
      <c r="AH2" s="22"/>
      <c r="AI2" s="22"/>
      <c r="AJ2" s="20"/>
      <c r="AK2" s="20"/>
      <c r="AL2" s="20"/>
      <c r="AM2" s="20"/>
      <c r="AN2" s="20"/>
      <c r="AO2" s="20"/>
      <c r="AP2" s="20"/>
      <c r="AQ2" s="20"/>
      <c r="AR2" s="148"/>
      <c r="AS2" s="1061"/>
    </row>
    <row r="3" spans="1:45" ht="15" customHeight="1" x14ac:dyDescent="0.15">
      <c r="A3" s="846"/>
      <c r="B3" s="20"/>
      <c r="C3" s="20"/>
      <c r="D3" s="20"/>
      <c r="E3" s="20"/>
      <c r="F3" s="20"/>
      <c r="G3" s="20"/>
      <c r="H3" s="20"/>
      <c r="I3" s="20"/>
      <c r="J3" s="847" t="s">
        <v>282</v>
      </c>
      <c r="K3" s="848"/>
      <c r="L3" s="851" t="s">
        <v>1063</v>
      </c>
      <c r="M3" s="852"/>
      <c r="N3" s="852"/>
      <c r="O3" s="852"/>
      <c r="P3" s="852"/>
      <c r="Q3" s="852"/>
      <c r="R3" s="852"/>
      <c r="S3" s="852"/>
      <c r="T3" s="853"/>
      <c r="U3" s="785" t="s">
        <v>283</v>
      </c>
      <c r="V3" s="786"/>
      <c r="W3" s="787"/>
      <c r="X3" s="868" t="s">
        <v>367</v>
      </c>
      <c r="Y3" s="868"/>
      <c r="Z3" s="868"/>
      <c r="AA3" s="868"/>
      <c r="AB3" s="868"/>
      <c r="AC3" s="868"/>
      <c r="AD3" s="868"/>
      <c r="AE3" s="869"/>
      <c r="AF3" s="791" t="s">
        <v>284</v>
      </c>
      <c r="AG3" s="792"/>
      <c r="AH3" s="866" t="s">
        <v>285</v>
      </c>
      <c r="AI3" s="860"/>
      <c r="AJ3" s="861"/>
      <c r="AK3" s="876"/>
      <c r="AL3" s="876"/>
      <c r="AM3" s="876"/>
      <c r="AN3" s="876"/>
      <c r="AO3" s="876"/>
      <c r="AP3" s="876"/>
      <c r="AQ3" s="877"/>
      <c r="AR3" s="148"/>
      <c r="AS3" s="1061"/>
    </row>
    <row r="4" spans="1:45" ht="15" customHeight="1" x14ac:dyDescent="0.15">
      <c r="A4" s="846"/>
      <c r="B4" s="20"/>
      <c r="C4" s="20"/>
      <c r="D4" s="20"/>
      <c r="E4" s="20"/>
      <c r="F4" s="20"/>
      <c r="G4" s="20"/>
      <c r="H4" s="20"/>
      <c r="I4" s="20"/>
      <c r="J4" s="849"/>
      <c r="K4" s="850"/>
      <c r="L4" s="854"/>
      <c r="M4" s="855"/>
      <c r="N4" s="855"/>
      <c r="O4" s="855"/>
      <c r="P4" s="855"/>
      <c r="Q4" s="855"/>
      <c r="R4" s="855"/>
      <c r="S4" s="855"/>
      <c r="T4" s="856"/>
      <c r="U4" s="785"/>
      <c r="V4" s="786"/>
      <c r="W4" s="787"/>
      <c r="X4" s="870"/>
      <c r="Y4" s="870"/>
      <c r="Z4" s="870"/>
      <c r="AA4" s="870"/>
      <c r="AB4" s="870"/>
      <c r="AC4" s="870"/>
      <c r="AD4" s="870"/>
      <c r="AE4" s="871"/>
      <c r="AF4" s="793"/>
      <c r="AG4" s="794"/>
      <c r="AH4" s="867"/>
      <c r="AI4" s="864"/>
      <c r="AJ4" s="865"/>
      <c r="AK4" s="878"/>
      <c r="AL4" s="878"/>
      <c r="AM4" s="878"/>
      <c r="AN4" s="878"/>
      <c r="AO4" s="878"/>
      <c r="AP4" s="878"/>
      <c r="AQ4" s="879"/>
      <c r="AR4" s="148"/>
      <c r="AS4" s="1061"/>
    </row>
    <row r="5" spans="1:45" ht="15" customHeight="1" x14ac:dyDescent="0.15">
      <c r="A5" s="846"/>
      <c r="B5" s="20"/>
      <c r="C5" s="20"/>
      <c r="D5" s="20"/>
      <c r="E5" s="20"/>
      <c r="F5" s="20"/>
      <c r="G5" s="20"/>
      <c r="H5" s="20"/>
      <c r="I5" s="20"/>
      <c r="J5" s="849"/>
      <c r="K5" s="850"/>
      <c r="L5" s="857"/>
      <c r="M5" s="858"/>
      <c r="N5" s="858"/>
      <c r="O5" s="858"/>
      <c r="P5" s="858"/>
      <c r="Q5" s="858"/>
      <c r="R5" s="858"/>
      <c r="S5" s="858"/>
      <c r="T5" s="859"/>
      <c r="U5" s="785" t="s">
        <v>286</v>
      </c>
      <c r="V5" s="786"/>
      <c r="W5" s="787"/>
      <c r="X5" s="868"/>
      <c r="Y5" s="868"/>
      <c r="Z5" s="868"/>
      <c r="AA5" s="868"/>
      <c r="AB5" s="868"/>
      <c r="AC5" s="868"/>
      <c r="AD5" s="868"/>
      <c r="AE5" s="869"/>
      <c r="AF5" s="793"/>
      <c r="AG5" s="794"/>
      <c r="AH5" s="866" t="s">
        <v>287</v>
      </c>
      <c r="AI5" s="860"/>
      <c r="AJ5" s="861"/>
      <c r="AK5" s="876"/>
      <c r="AL5" s="876"/>
      <c r="AM5" s="876"/>
      <c r="AN5" s="876"/>
      <c r="AO5" s="876"/>
      <c r="AP5" s="876"/>
      <c r="AQ5" s="877"/>
      <c r="AR5" s="148"/>
      <c r="AS5" s="1061"/>
    </row>
    <row r="6" spans="1:45" ht="15" customHeight="1" x14ac:dyDescent="0.15">
      <c r="A6" s="846"/>
      <c r="B6" s="20"/>
      <c r="C6" s="20"/>
      <c r="D6" s="20"/>
      <c r="E6" s="20"/>
      <c r="F6" s="20"/>
      <c r="G6" s="20"/>
      <c r="H6" s="20"/>
      <c r="I6" s="20"/>
      <c r="J6" s="866" t="s">
        <v>331</v>
      </c>
      <c r="K6" s="861"/>
      <c r="L6" s="892" t="str">
        <f>IF(Q6="",PHONETIC(L7),Q6)</f>
        <v/>
      </c>
      <c r="M6" s="893"/>
      <c r="N6" s="893"/>
      <c r="O6" s="893"/>
      <c r="P6" s="893"/>
      <c r="Q6" s="894"/>
      <c r="R6" s="894"/>
      <c r="S6" s="860" t="s">
        <v>589</v>
      </c>
      <c r="T6" s="861"/>
      <c r="U6" s="785"/>
      <c r="V6" s="786"/>
      <c r="W6" s="787"/>
      <c r="X6" s="870"/>
      <c r="Y6" s="870"/>
      <c r="Z6" s="870"/>
      <c r="AA6" s="870"/>
      <c r="AB6" s="870"/>
      <c r="AC6" s="870"/>
      <c r="AD6" s="870"/>
      <c r="AE6" s="871"/>
      <c r="AF6" s="793"/>
      <c r="AG6" s="794"/>
      <c r="AH6" s="867"/>
      <c r="AI6" s="864"/>
      <c r="AJ6" s="865"/>
      <c r="AK6" s="878"/>
      <c r="AL6" s="878"/>
      <c r="AM6" s="878"/>
      <c r="AN6" s="878"/>
      <c r="AO6" s="878"/>
      <c r="AP6" s="878"/>
      <c r="AQ6" s="879"/>
      <c r="AR6" s="148"/>
      <c r="AS6" s="1061"/>
    </row>
    <row r="7" spans="1:45" ht="15" customHeight="1" x14ac:dyDescent="0.15">
      <c r="A7" s="148"/>
      <c r="B7" s="20"/>
      <c r="C7" s="20"/>
      <c r="D7" s="20"/>
      <c r="E7" s="20"/>
      <c r="F7" s="20"/>
      <c r="G7" s="20"/>
      <c r="H7" s="20"/>
      <c r="I7" s="20"/>
      <c r="J7" s="899"/>
      <c r="K7" s="863"/>
      <c r="L7" s="895"/>
      <c r="M7" s="896"/>
      <c r="N7" s="896"/>
      <c r="O7" s="896"/>
      <c r="P7" s="896"/>
      <c r="Q7" s="896"/>
      <c r="R7" s="896"/>
      <c r="S7" s="862"/>
      <c r="T7" s="863"/>
      <c r="U7" s="788" t="s">
        <v>288</v>
      </c>
      <c r="V7" s="789"/>
      <c r="W7" s="790"/>
      <c r="X7" s="872" t="s">
        <v>1064</v>
      </c>
      <c r="Y7" s="872"/>
      <c r="Z7" s="872"/>
      <c r="AA7" s="872"/>
      <c r="AB7" s="872"/>
      <c r="AC7" s="872"/>
      <c r="AD7" s="872"/>
      <c r="AE7" s="873"/>
      <c r="AF7" s="793"/>
      <c r="AG7" s="794"/>
      <c r="AH7" s="866" t="s">
        <v>288</v>
      </c>
      <c r="AI7" s="860"/>
      <c r="AJ7" s="861"/>
      <c r="AK7" s="880"/>
      <c r="AL7" s="880"/>
      <c r="AM7" s="880"/>
      <c r="AN7" s="880"/>
      <c r="AO7" s="880"/>
      <c r="AP7" s="880"/>
      <c r="AQ7" s="881"/>
      <c r="AR7" s="148"/>
      <c r="AS7" s="1061"/>
    </row>
    <row r="8" spans="1:45" ht="15" customHeight="1" x14ac:dyDescent="0.15">
      <c r="A8" s="148"/>
      <c r="B8" s="20"/>
      <c r="C8" s="20"/>
      <c r="D8" s="20"/>
      <c r="E8" s="20"/>
      <c r="F8" s="20"/>
      <c r="G8" s="20"/>
      <c r="H8" s="20"/>
      <c r="I8" s="20"/>
      <c r="J8" s="867"/>
      <c r="K8" s="865"/>
      <c r="L8" s="897"/>
      <c r="M8" s="898"/>
      <c r="N8" s="898"/>
      <c r="O8" s="898"/>
      <c r="P8" s="898"/>
      <c r="Q8" s="898"/>
      <c r="R8" s="898"/>
      <c r="S8" s="864"/>
      <c r="T8" s="865"/>
      <c r="U8" s="788"/>
      <c r="V8" s="789"/>
      <c r="W8" s="790"/>
      <c r="X8" s="874"/>
      <c r="Y8" s="874"/>
      <c r="Z8" s="874"/>
      <c r="AA8" s="874"/>
      <c r="AB8" s="874"/>
      <c r="AC8" s="874"/>
      <c r="AD8" s="874"/>
      <c r="AE8" s="875"/>
      <c r="AF8" s="795"/>
      <c r="AG8" s="796"/>
      <c r="AH8" s="867"/>
      <c r="AI8" s="864"/>
      <c r="AJ8" s="865"/>
      <c r="AK8" s="882"/>
      <c r="AL8" s="882"/>
      <c r="AM8" s="882"/>
      <c r="AN8" s="882"/>
      <c r="AO8" s="882"/>
      <c r="AP8" s="882"/>
      <c r="AQ8" s="883"/>
      <c r="AR8" s="148"/>
      <c r="AS8" s="1061"/>
    </row>
    <row r="9" spans="1:45" ht="7.5" customHeight="1" x14ac:dyDescent="0.15">
      <c r="A9" s="149"/>
      <c r="B9" s="23"/>
      <c r="C9" s="23"/>
      <c r="D9" s="23"/>
      <c r="E9" s="23"/>
      <c r="F9" s="23"/>
      <c r="G9" s="23"/>
      <c r="H9" s="23"/>
      <c r="I9" s="23"/>
      <c r="J9" s="24"/>
      <c r="K9" s="24"/>
      <c r="L9" s="25"/>
      <c r="M9" s="25"/>
      <c r="N9" s="25"/>
      <c r="O9" s="25"/>
      <c r="P9" s="25"/>
      <c r="Q9" s="25"/>
      <c r="R9" s="25"/>
      <c r="S9" s="26"/>
      <c r="T9" s="26"/>
      <c r="U9" s="26"/>
      <c r="V9" s="26"/>
      <c r="W9" s="27"/>
      <c r="X9" s="27"/>
      <c r="Y9" s="27"/>
      <c r="Z9" s="27"/>
      <c r="AA9" s="27"/>
      <c r="AB9" s="149"/>
      <c r="AC9" s="149"/>
      <c r="AD9" s="149"/>
      <c r="AE9" s="149"/>
      <c r="AF9" s="28"/>
      <c r="AG9" s="28"/>
      <c r="AH9" s="906"/>
      <c r="AI9" s="906"/>
      <c r="AJ9" s="906"/>
      <c r="AK9" s="26"/>
      <c r="AL9" s="27"/>
      <c r="AM9" s="27"/>
      <c r="AN9" s="27"/>
      <c r="AO9" s="27"/>
      <c r="AP9" s="27"/>
      <c r="AQ9" s="27"/>
      <c r="AR9" s="149"/>
      <c r="AS9" s="1061"/>
    </row>
    <row r="10" spans="1:45" ht="22.5" customHeight="1" x14ac:dyDescent="0.15">
      <c r="A10" s="148"/>
      <c r="B10" s="884" t="s">
        <v>1111</v>
      </c>
      <c r="C10" s="884"/>
      <c r="D10" s="884"/>
      <c r="E10" s="884"/>
      <c r="F10" s="884"/>
      <c r="G10" s="884"/>
      <c r="H10" s="884"/>
      <c r="I10" s="4"/>
      <c r="J10" s="4"/>
      <c r="K10" s="4"/>
      <c r="L10" s="4"/>
      <c r="M10" s="4"/>
      <c r="N10" s="4"/>
      <c r="O10" s="4"/>
      <c r="P10" s="4"/>
      <c r="Q10" s="4"/>
      <c r="R10" s="4"/>
      <c r="S10" s="4"/>
      <c r="T10" s="29"/>
      <c r="U10" s="29"/>
      <c r="V10" s="29"/>
      <c r="W10" s="29"/>
      <c r="X10" s="29"/>
      <c r="Y10" s="30"/>
      <c r="Z10" s="889"/>
      <c r="AA10" s="889"/>
      <c r="AB10" s="31"/>
      <c r="AC10" s="31"/>
      <c r="AD10" s="31"/>
      <c r="AE10" s="31"/>
      <c r="AF10" s="31"/>
      <c r="AG10" s="31"/>
      <c r="AH10" s="890" t="s">
        <v>332</v>
      </c>
      <c r="AI10" s="891"/>
      <c r="AJ10" s="178"/>
      <c r="AK10" s="178"/>
      <c r="AL10" s="178"/>
      <c r="AM10" s="178"/>
      <c r="AN10" s="178"/>
      <c r="AO10" s="178"/>
      <c r="AP10" s="178"/>
      <c r="AQ10" s="179"/>
      <c r="AR10" s="148"/>
      <c r="AS10" s="1061"/>
    </row>
    <row r="11" spans="1:45" ht="15" customHeight="1" x14ac:dyDescent="0.15">
      <c r="A11" s="148"/>
      <c r="B11" s="5"/>
      <c r="C11" s="5"/>
      <c r="D11" s="5"/>
      <c r="E11" s="5"/>
      <c r="F11" s="5"/>
      <c r="G11" s="5"/>
      <c r="H11" s="5"/>
      <c r="I11" s="5"/>
      <c r="J11" s="5"/>
      <c r="K11" s="797" t="s">
        <v>366</v>
      </c>
      <c r="L11" s="797"/>
      <c r="M11" s="797"/>
      <c r="N11" s="797"/>
      <c r="O11" s="797"/>
      <c r="P11" s="797"/>
      <c r="Q11" s="797"/>
      <c r="R11" s="5"/>
      <c r="S11" s="5"/>
      <c r="T11" s="1065" t="s">
        <v>289</v>
      </c>
      <c r="U11" s="1065"/>
      <c r="V11" s="1065"/>
      <c r="W11" s="1065"/>
      <c r="X11" s="1065"/>
      <c r="Y11" s="30"/>
      <c r="Z11" s="30"/>
      <c r="AA11" s="30"/>
      <c r="AB11" s="31"/>
      <c r="AC11" s="31"/>
      <c r="AD11" s="31"/>
      <c r="AE11" s="31"/>
      <c r="AF11" s="31"/>
      <c r="AG11" s="31"/>
      <c r="AH11" s="31"/>
      <c r="AI11" s="31"/>
      <c r="AJ11" s="31"/>
      <c r="AK11" s="31"/>
      <c r="AL11" s="31"/>
      <c r="AM11" s="31"/>
      <c r="AN11" s="31"/>
      <c r="AO11" s="31"/>
      <c r="AP11" s="31"/>
      <c r="AQ11" s="31"/>
      <c r="AR11" s="148"/>
      <c r="AS11" s="1061"/>
    </row>
    <row r="12" spans="1:45" ht="11.25" customHeight="1" x14ac:dyDescent="0.15">
      <c r="A12" s="148"/>
      <c r="B12" s="890" t="s">
        <v>290</v>
      </c>
      <c r="C12" s="890"/>
      <c r="D12" s="890"/>
      <c r="E12" s="890"/>
      <c r="F12" s="890"/>
      <c r="G12" s="890"/>
      <c r="H12" s="64" t="s">
        <v>333</v>
      </c>
      <c r="I12" s="890" t="s">
        <v>290</v>
      </c>
      <c r="J12" s="890"/>
      <c r="K12" s="890"/>
      <c r="L12" s="890"/>
      <c r="M12" s="890"/>
      <c r="N12" s="913" t="s">
        <v>590</v>
      </c>
      <c r="O12" s="914"/>
      <c r="P12" s="914"/>
      <c r="Q12" s="914"/>
      <c r="R12" s="915"/>
      <c r="S12" s="32"/>
      <c r="T12" s="890" t="s">
        <v>291</v>
      </c>
      <c r="U12" s="939"/>
      <c r="V12" s="939"/>
      <c r="W12" s="939"/>
      <c r="X12" s="890"/>
      <c r="Y12" s="907" t="s">
        <v>292</v>
      </c>
      <c r="Z12" s="909"/>
      <c r="AA12" s="890" t="s">
        <v>293</v>
      </c>
      <c r="AB12" s="890"/>
      <c r="AC12" s="890"/>
      <c r="AD12" s="890"/>
      <c r="AE12" s="890"/>
      <c r="AF12" s="907" t="s">
        <v>294</v>
      </c>
      <c r="AG12" s="908"/>
      <c r="AH12" s="908"/>
      <c r="AI12" s="908"/>
      <c r="AJ12" s="908"/>
      <c r="AK12" s="909"/>
      <c r="AL12" s="835" t="s">
        <v>295</v>
      </c>
      <c r="AM12" s="836"/>
      <c r="AN12" s="836"/>
      <c r="AO12" s="836"/>
      <c r="AP12" s="836"/>
      <c r="AQ12" s="837"/>
      <c r="AR12" s="152"/>
      <c r="AS12" s="1061"/>
    </row>
    <row r="13" spans="1:45" ht="11.25" customHeight="1" x14ac:dyDescent="0.15">
      <c r="A13" s="148"/>
      <c r="B13" s="928" t="s">
        <v>296</v>
      </c>
      <c r="C13" s="963" t="s">
        <v>297</v>
      </c>
      <c r="D13" s="964"/>
      <c r="E13" s="964"/>
      <c r="F13" s="965"/>
      <c r="G13" s="916" t="s">
        <v>658</v>
      </c>
      <c r="H13" s="926" t="str">
        <f>IF('内訳書(裏)'!AO19="","",'内訳書(裏)'!AO19)</f>
        <v/>
      </c>
      <c r="I13" s="928" t="s">
        <v>298</v>
      </c>
      <c r="J13" s="928" t="s">
        <v>299</v>
      </c>
      <c r="K13" s="798" t="s">
        <v>300</v>
      </c>
      <c r="L13" s="798"/>
      <c r="M13" s="798"/>
      <c r="N13" s="799" t="s">
        <v>155</v>
      </c>
      <c r="O13" s="842" t="str">
        <f>IF(JAシステムA表!Q12=0,"",JAシステムA表!Q12)</f>
        <v/>
      </c>
      <c r="P13" s="842"/>
      <c r="Q13" s="842"/>
      <c r="R13" s="842"/>
      <c r="S13" s="1"/>
      <c r="T13" s="980"/>
      <c r="U13" s="837"/>
      <c r="V13" s="837"/>
      <c r="W13" s="837"/>
      <c r="X13" s="980"/>
      <c r="Y13" s="910"/>
      <c r="Z13" s="912"/>
      <c r="AA13" s="838" t="s">
        <v>301</v>
      </c>
      <c r="AB13" s="839"/>
      <c r="AC13" s="839"/>
      <c r="AD13" s="839"/>
      <c r="AE13" s="840"/>
      <c r="AF13" s="910"/>
      <c r="AG13" s="911"/>
      <c r="AH13" s="911"/>
      <c r="AI13" s="911"/>
      <c r="AJ13" s="911"/>
      <c r="AK13" s="912"/>
      <c r="AL13" s="838"/>
      <c r="AM13" s="839"/>
      <c r="AN13" s="839"/>
      <c r="AO13" s="839"/>
      <c r="AP13" s="839"/>
      <c r="AQ13" s="840"/>
      <c r="AR13" s="152"/>
      <c r="AS13" s="1061"/>
    </row>
    <row r="14" spans="1:45" ht="11.25" customHeight="1" x14ac:dyDescent="0.15">
      <c r="A14" s="148"/>
      <c r="B14" s="929"/>
      <c r="C14" s="966"/>
      <c r="D14" s="967"/>
      <c r="E14" s="967"/>
      <c r="F14" s="968"/>
      <c r="G14" s="917"/>
      <c r="H14" s="927"/>
      <c r="I14" s="929"/>
      <c r="J14" s="929"/>
      <c r="K14" s="798"/>
      <c r="L14" s="798"/>
      <c r="M14" s="798"/>
      <c r="N14" s="799"/>
      <c r="O14" s="842"/>
      <c r="P14" s="842"/>
      <c r="Q14" s="842"/>
      <c r="R14" s="842"/>
      <c r="S14" s="1"/>
      <c r="T14" s="945"/>
      <c r="U14" s="946"/>
      <c r="V14" s="946"/>
      <c r="W14" s="946"/>
      <c r="X14" s="947"/>
      <c r="Y14" s="941" t="s">
        <v>277</v>
      </c>
      <c r="Z14" s="942"/>
      <c r="AA14" s="1062" t="str">
        <f>IF(JAシステムC表!G13=0,"",JAシステムC表!G13)</f>
        <v/>
      </c>
      <c r="AB14" s="1063"/>
      <c r="AC14" s="1063"/>
      <c r="AD14" s="1063"/>
      <c r="AE14" s="85" t="s">
        <v>302</v>
      </c>
      <c r="AF14" s="900" t="str">
        <f>IF(COUNT(AA14,AA15,AA16)=0,"",SUM(AA14,AA15,AA16))</f>
        <v/>
      </c>
      <c r="AG14" s="901"/>
      <c r="AH14" s="901"/>
      <c r="AI14" s="901"/>
      <c r="AJ14" s="901"/>
      <c r="AK14" s="34" t="s">
        <v>302</v>
      </c>
      <c r="AL14" s="981"/>
      <c r="AM14" s="982"/>
      <c r="AN14" s="982"/>
      <c r="AO14" s="982"/>
      <c r="AP14" s="982"/>
      <c r="AQ14" s="34" t="s">
        <v>302</v>
      </c>
      <c r="AR14" s="152"/>
      <c r="AS14" s="1061"/>
    </row>
    <row r="15" spans="1:45" ht="11.25" customHeight="1" x14ac:dyDescent="0.15">
      <c r="A15" s="148"/>
      <c r="B15" s="929"/>
      <c r="C15" s="954" t="s">
        <v>272</v>
      </c>
      <c r="D15" s="955"/>
      <c r="E15" s="955" t="s">
        <v>303</v>
      </c>
      <c r="F15" s="958"/>
      <c r="G15" s="916" t="s">
        <v>659</v>
      </c>
      <c r="H15" s="918" t="str">
        <f>IF('内訳書(裏)'!AS19="","",'内訳書(裏)'!AS19)</f>
        <v/>
      </c>
      <c r="I15" s="929"/>
      <c r="J15" s="929"/>
      <c r="K15" s="920" t="s">
        <v>304</v>
      </c>
      <c r="L15" s="921"/>
      <c r="M15" s="922"/>
      <c r="N15" s="916" t="s">
        <v>968</v>
      </c>
      <c r="O15" s="974" t="str">
        <f>IF(JAシステムA表!Q13=0,"",JAシステムA表!Q13)</f>
        <v/>
      </c>
      <c r="P15" s="975"/>
      <c r="Q15" s="975"/>
      <c r="R15" s="976"/>
      <c r="S15" s="2"/>
      <c r="T15" s="948"/>
      <c r="U15" s="949"/>
      <c r="V15" s="949"/>
      <c r="W15" s="949"/>
      <c r="X15" s="950"/>
      <c r="Y15" s="943"/>
      <c r="Z15" s="944"/>
      <c r="AA15" s="805"/>
      <c r="AB15" s="806"/>
      <c r="AC15" s="806"/>
      <c r="AD15" s="806"/>
      <c r="AE15" s="35"/>
      <c r="AF15" s="902"/>
      <c r="AG15" s="903"/>
      <c r="AH15" s="903"/>
      <c r="AI15" s="903"/>
      <c r="AJ15" s="903"/>
      <c r="AK15" s="36"/>
      <c r="AL15" s="983"/>
      <c r="AM15" s="984"/>
      <c r="AN15" s="984"/>
      <c r="AO15" s="984"/>
      <c r="AP15" s="984"/>
      <c r="AQ15" s="36"/>
      <c r="AR15" s="152"/>
      <c r="AS15" s="1061"/>
    </row>
    <row r="16" spans="1:45" ht="11.25" customHeight="1" x14ac:dyDescent="0.15">
      <c r="A16" s="148"/>
      <c r="B16" s="929"/>
      <c r="C16" s="956" t="s">
        <v>305</v>
      </c>
      <c r="D16" s="957"/>
      <c r="E16" s="957"/>
      <c r="F16" s="959"/>
      <c r="G16" s="917"/>
      <c r="H16" s="919"/>
      <c r="I16" s="929"/>
      <c r="J16" s="929"/>
      <c r="K16" s="923"/>
      <c r="L16" s="924"/>
      <c r="M16" s="925"/>
      <c r="N16" s="917"/>
      <c r="O16" s="977"/>
      <c r="P16" s="978"/>
      <c r="Q16" s="978"/>
      <c r="R16" s="979"/>
      <c r="S16" s="2"/>
      <c r="T16" s="948"/>
      <c r="U16" s="949"/>
      <c r="V16" s="949"/>
      <c r="W16" s="949"/>
      <c r="X16" s="950"/>
      <c r="Y16" s="886"/>
      <c r="Z16" s="887"/>
      <c r="AA16" s="803"/>
      <c r="AB16" s="804"/>
      <c r="AC16" s="804"/>
      <c r="AD16" s="804"/>
      <c r="AE16" s="37"/>
      <c r="AF16" s="902"/>
      <c r="AG16" s="903"/>
      <c r="AH16" s="903"/>
      <c r="AI16" s="903"/>
      <c r="AJ16" s="903"/>
      <c r="AK16" s="153"/>
      <c r="AL16" s="983"/>
      <c r="AM16" s="984"/>
      <c r="AN16" s="984"/>
      <c r="AO16" s="984"/>
      <c r="AP16" s="984"/>
      <c r="AQ16" s="153"/>
      <c r="AR16" s="152"/>
      <c r="AS16" s="1061"/>
    </row>
    <row r="17" spans="1:45" ht="11.25" customHeight="1" x14ac:dyDescent="0.15">
      <c r="A17" s="148"/>
      <c r="B17" s="929"/>
      <c r="C17" s="963" t="s">
        <v>306</v>
      </c>
      <c r="D17" s="964"/>
      <c r="E17" s="964"/>
      <c r="F17" s="965"/>
      <c r="G17" s="916" t="s">
        <v>660</v>
      </c>
      <c r="H17" s="918" t="str">
        <f>IF('内訳書(裏)'!BG19="","",'内訳書(裏)'!BG19)</f>
        <v/>
      </c>
      <c r="I17" s="929"/>
      <c r="J17" s="929"/>
      <c r="K17" s="920" t="s">
        <v>601</v>
      </c>
      <c r="L17" s="921"/>
      <c r="M17" s="922"/>
      <c r="N17" s="799" t="s">
        <v>165</v>
      </c>
      <c r="O17" s="842" t="str">
        <f>IF(JAシステムA表!Q14=0,"",JAシステムA表!Q14)</f>
        <v/>
      </c>
      <c r="P17" s="842"/>
      <c r="Q17" s="842"/>
      <c r="R17" s="842"/>
      <c r="S17" s="2"/>
      <c r="T17" s="951"/>
      <c r="U17" s="952"/>
      <c r="V17" s="952"/>
      <c r="W17" s="952"/>
      <c r="X17" s="953"/>
      <c r="Y17" s="888"/>
      <c r="Z17" s="871"/>
      <c r="AA17" s="805"/>
      <c r="AB17" s="806"/>
      <c r="AC17" s="806"/>
      <c r="AD17" s="806"/>
      <c r="AE17" s="38"/>
      <c r="AF17" s="904"/>
      <c r="AG17" s="905"/>
      <c r="AH17" s="905"/>
      <c r="AI17" s="905"/>
      <c r="AJ17" s="905"/>
      <c r="AK17" s="154"/>
      <c r="AL17" s="985"/>
      <c r="AM17" s="986"/>
      <c r="AN17" s="986"/>
      <c r="AO17" s="986"/>
      <c r="AP17" s="986"/>
      <c r="AQ17" s="154"/>
      <c r="AR17" s="152"/>
      <c r="AS17" s="1061"/>
    </row>
    <row r="18" spans="1:45" ht="11.25" customHeight="1" x14ac:dyDescent="0.15">
      <c r="A18" s="148"/>
      <c r="B18" s="929"/>
      <c r="C18" s="966"/>
      <c r="D18" s="967"/>
      <c r="E18" s="967"/>
      <c r="F18" s="968"/>
      <c r="G18" s="917"/>
      <c r="H18" s="919"/>
      <c r="I18" s="929"/>
      <c r="J18" s="929"/>
      <c r="K18" s="923"/>
      <c r="L18" s="924"/>
      <c r="M18" s="925"/>
      <c r="N18" s="799"/>
      <c r="O18" s="842"/>
      <c r="P18" s="842"/>
      <c r="Q18" s="842"/>
      <c r="R18" s="842"/>
      <c r="S18" s="2"/>
      <c r="T18" s="945"/>
      <c r="U18" s="946"/>
      <c r="V18" s="946"/>
      <c r="W18" s="946"/>
      <c r="X18" s="947"/>
      <c r="Y18" s="886"/>
      <c r="Z18" s="887"/>
      <c r="AA18" s="803"/>
      <c r="AB18" s="804"/>
      <c r="AC18" s="804"/>
      <c r="AD18" s="804"/>
      <c r="AE18" s="15"/>
      <c r="AF18" s="900" t="str">
        <f>IF(COUNT(AA18,AA20)=0,"",SUM(AA18,AA20))</f>
        <v/>
      </c>
      <c r="AG18" s="901"/>
      <c r="AH18" s="901"/>
      <c r="AI18" s="901"/>
      <c r="AJ18" s="901"/>
      <c r="AK18" s="155"/>
      <c r="AL18" s="981"/>
      <c r="AM18" s="982"/>
      <c r="AN18" s="982"/>
      <c r="AO18" s="982"/>
      <c r="AP18" s="982"/>
      <c r="AQ18" s="155"/>
      <c r="AR18" s="152"/>
      <c r="AS18" s="1061"/>
    </row>
    <row r="19" spans="1:45" ht="12" customHeight="1" x14ac:dyDescent="0.15">
      <c r="A19" s="148"/>
      <c r="B19" s="929"/>
      <c r="C19" s="954" t="s">
        <v>362</v>
      </c>
      <c r="D19" s="955"/>
      <c r="E19" s="955"/>
      <c r="F19" s="958"/>
      <c r="G19" s="916" t="s">
        <v>661</v>
      </c>
      <c r="H19" s="918" t="str">
        <f>IF(COUNT(H13,H15,H17)=0,"",SUM(H13,H15,H17))</f>
        <v/>
      </c>
      <c r="I19" s="929"/>
      <c r="J19" s="929"/>
      <c r="K19" s="798" t="s">
        <v>307</v>
      </c>
      <c r="L19" s="798"/>
      <c r="M19" s="798"/>
      <c r="N19" s="799" t="s">
        <v>969</v>
      </c>
      <c r="O19" s="842" t="str">
        <f>IF(JAシステムA表!Q15=0,"",JAシステムA表!Q15)</f>
        <v/>
      </c>
      <c r="P19" s="842"/>
      <c r="Q19" s="842"/>
      <c r="R19" s="842"/>
      <c r="S19" s="2"/>
      <c r="T19" s="948"/>
      <c r="U19" s="949"/>
      <c r="V19" s="949"/>
      <c r="W19" s="949"/>
      <c r="X19" s="950"/>
      <c r="Y19" s="886"/>
      <c r="Z19" s="887"/>
      <c r="AA19" s="805"/>
      <c r="AB19" s="806"/>
      <c r="AC19" s="806"/>
      <c r="AD19" s="806"/>
      <c r="AE19" s="16"/>
      <c r="AF19" s="902"/>
      <c r="AG19" s="903"/>
      <c r="AH19" s="903"/>
      <c r="AI19" s="903"/>
      <c r="AJ19" s="903"/>
      <c r="AK19" s="153"/>
      <c r="AL19" s="983"/>
      <c r="AM19" s="984"/>
      <c r="AN19" s="984"/>
      <c r="AO19" s="984"/>
      <c r="AP19" s="984"/>
      <c r="AQ19" s="153"/>
      <c r="AR19" s="152"/>
      <c r="AS19" s="1061"/>
    </row>
    <row r="20" spans="1:45" ht="11.25" customHeight="1" x14ac:dyDescent="0.15">
      <c r="A20" s="148"/>
      <c r="B20" s="929"/>
      <c r="C20" s="960" t="s">
        <v>364</v>
      </c>
      <c r="D20" s="961"/>
      <c r="E20" s="961"/>
      <c r="F20" s="962"/>
      <c r="G20" s="917"/>
      <c r="H20" s="919"/>
      <c r="I20" s="929"/>
      <c r="J20" s="929"/>
      <c r="K20" s="798"/>
      <c r="L20" s="798"/>
      <c r="M20" s="798"/>
      <c r="N20" s="799"/>
      <c r="O20" s="842"/>
      <c r="P20" s="842"/>
      <c r="Q20" s="842"/>
      <c r="R20" s="842"/>
      <c r="S20" s="2"/>
      <c r="T20" s="948"/>
      <c r="U20" s="949"/>
      <c r="V20" s="949"/>
      <c r="W20" s="949"/>
      <c r="X20" s="950"/>
      <c r="Y20" s="886"/>
      <c r="Z20" s="887"/>
      <c r="AA20" s="803"/>
      <c r="AB20" s="804"/>
      <c r="AC20" s="804"/>
      <c r="AD20" s="804"/>
      <c r="AE20" s="37"/>
      <c r="AF20" s="902"/>
      <c r="AG20" s="903"/>
      <c r="AH20" s="903"/>
      <c r="AI20" s="903"/>
      <c r="AJ20" s="903"/>
      <c r="AK20" s="153"/>
      <c r="AL20" s="983"/>
      <c r="AM20" s="984"/>
      <c r="AN20" s="984"/>
      <c r="AO20" s="984"/>
      <c r="AP20" s="984"/>
      <c r="AQ20" s="153"/>
      <c r="AR20" s="152"/>
      <c r="AS20" s="1061"/>
    </row>
    <row r="21" spans="1:45" ht="11.25" customHeight="1" x14ac:dyDescent="0.15">
      <c r="A21" s="148"/>
      <c r="B21" s="929"/>
      <c r="C21" s="998" t="s">
        <v>363</v>
      </c>
      <c r="D21" s="999"/>
      <c r="E21" s="941" t="s">
        <v>309</v>
      </c>
      <c r="F21" s="942"/>
      <c r="G21" s="916" t="s">
        <v>662</v>
      </c>
      <c r="H21" s="918" t="str">
        <f>IF('内訳書(裏)'!AZ12="","",'内訳書(裏)'!AZ12)</f>
        <v/>
      </c>
      <c r="I21" s="929"/>
      <c r="J21" s="929"/>
      <c r="K21" s="798" t="s">
        <v>310</v>
      </c>
      <c r="L21" s="798"/>
      <c r="M21" s="798"/>
      <c r="N21" s="799" t="s">
        <v>970</v>
      </c>
      <c r="O21" s="842" t="str">
        <f>IF(JAシステムA表!Q16=0,"",JAシステムA表!Q16)</f>
        <v/>
      </c>
      <c r="P21" s="842"/>
      <c r="Q21" s="842"/>
      <c r="R21" s="842"/>
      <c r="S21" s="2"/>
      <c r="T21" s="951"/>
      <c r="U21" s="952"/>
      <c r="V21" s="952"/>
      <c r="W21" s="952"/>
      <c r="X21" s="953"/>
      <c r="Y21" s="888"/>
      <c r="Z21" s="871"/>
      <c r="AA21" s="805"/>
      <c r="AB21" s="806"/>
      <c r="AC21" s="806"/>
      <c r="AD21" s="806"/>
      <c r="AE21" s="38"/>
      <c r="AF21" s="904"/>
      <c r="AG21" s="905"/>
      <c r="AH21" s="905"/>
      <c r="AI21" s="905"/>
      <c r="AJ21" s="905"/>
      <c r="AK21" s="154"/>
      <c r="AL21" s="985"/>
      <c r="AM21" s="986"/>
      <c r="AN21" s="986"/>
      <c r="AO21" s="986"/>
      <c r="AP21" s="986"/>
      <c r="AQ21" s="154"/>
      <c r="AR21" s="152"/>
      <c r="AS21" s="1061"/>
    </row>
    <row r="22" spans="1:45" ht="11.25" customHeight="1" x14ac:dyDescent="0.15">
      <c r="A22" s="148"/>
      <c r="B22" s="929"/>
      <c r="C22" s="1000"/>
      <c r="D22" s="1001"/>
      <c r="E22" s="960"/>
      <c r="F22" s="962"/>
      <c r="G22" s="917"/>
      <c r="H22" s="919"/>
      <c r="I22" s="929"/>
      <c r="J22" s="929"/>
      <c r="K22" s="798"/>
      <c r="L22" s="798"/>
      <c r="M22" s="798"/>
      <c r="N22" s="799"/>
      <c r="O22" s="842"/>
      <c r="P22" s="842"/>
      <c r="Q22" s="842"/>
      <c r="R22" s="842"/>
      <c r="S22" s="2"/>
      <c r="T22" s="828" t="s">
        <v>278</v>
      </c>
      <c r="U22" s="829"/>
      <c r="V22" s="868"/>
      <c r="W22" s="969" t="s">
        <v>591</v>
      </c>
      <c r="X22" s="970"/>
      <c r="Y22" s="885"/>
      <c r="Z22" s="869"/>
      <c r="AA22" s="803"/>
      <c r="AB22" s="804"/>
      <c r="AC22" s="804"/>
      <c r="AD22" s="804"/>
      <c r="AE22" s="15"/>
      <c r="AF22" s="900" t="str">
        <f>IF(COUNT(AA22,AA24)=0,"",SUM(AA22,AA24))</f>
        <v/>
      </c>
      <c r="AG22" s="901"/>
      <c r="AH22" s="901"/>
      <c r="AI22" s="901"/>
      <c r="AJ22" s="901"/>
      <c r="AK22" s="155"/>
      <c r="AL22" s="981"/>
      <c r="AM22" s="982"/>
      <c r="AN22" s="982"/>
      <c r="AO22" s="982"/>
      <c r="AP22" s="982"/>
      <c r="AQ22" s="155"/>
      <c r="AR22" s="152"/>
      <c r="AS22" s="1061"/>
    </row>
    <row r="23" spans="1:45" ht="11.25" customHeight="1" x14ac:dyDescent="0.15">
      <c r="A23" s="148"/>
      <c r="B23" s="929"/>
      <c r="C23" s="1002" t="s">
        <v>592</v>
      </c>
      <c r="D23" s="1003"/>
      <c r="E23" s="941" t="s">
        <v>311</v>
      </c>
      <c r="F23" s="942"/>
      <c r="G23" s="916" t="s">
        <v>663</v>
      </c>
      <c r="H23" s="918" t="str">
        <f>IF('内訳書(裏)'!BG12="","",'内訳書(裏)'!BG12)</f>
        <v/>
      </c>
      <c r="I23" s="929"/>
      <c r="J23" s="929"/>
      <c r="K23" s="798" t="s">
        <v>312</v>
      </c>
      <c r="L23" s="798"/>
      <c r="M23" s="798"/>
      <c r="N23" s="799" t="s">
        <v>171</v>
      </c>
      <c r="O23" s="842" t="str">
        <f>IF(JAシステムA表!Q17=0,"",JAシステムA表!Q17)</f>
        <v/>
      </c>
      <c r="P23" s="842"/>
      <c r="Q23" s="842"/>
      <c r="R23" s="842"/>
      <c r="S23" s="2"/>
      <c r="T23" s="830"/>
      <c r="U23" s="831"/>
      <c r="V23" s="973"/>
      <c r="W23" s="831"/>
      <c r="X23" s="971"/>
      <c r="Y23" s="886"/>
      <c r="Z23" s="887"/>
      <c r="AA23" s="805"/>
      <c r="AB23" s="806"/>
      <c r="AC23" s="806"/>
      <c r="AD23" s="806"/>
      <c r="AE23" s="16"/>
      <c r="AF23" s="902"/>
      <c r="AG23" s="903"/>
      <c r="AH23" s="903"/>
      <c r="AI23" s="903"/>
      <c r="AJ23" s="903"/>
      <c r="AK23" s="153"/>
      <c r="AL23" s="983"/>
      <c r="AM23" s="984"/>
      <c r="AN23" s="984"/>
      <c r="AO23" s="984"/>
      <c r="AP23" s="984"/>
      <c r="AQ23" s="153"/>
      <c r="AR23" s="152"/>
      <c r="AS23" s="1061"/>
    </row>
    <row r="24" spans="1:45" ht="11.25" customHeight="1" x14ac:dyDescent="0.15">
      <c r="A24" s="148"/>
      <c r="B24" s="929"/>
      <c r="C24" s="1004"/>
      <c r="D24" s="1005"/>
      <c r="E24" s="960"/>
      <c r="F24" s="962"/>
      <c r="G24" s="917"/>
      <c r="H24" s="919"/>
      <c r="I24" s="929"/>
      <c r="J24" s="929"/>
      <c r="K24" s="798"/>
      <c r="L24" s="798"/>
      <c r="M24" s="798"/>
      <c r="N24" s="799"/>
      <c r="O24" s="842"/>
      <c r="P24" s="842"/>
      <c r="Q24" s="842"/>
      <c r="R24" s="842"/>
      <c r="S24" s="2"/>
      <c r="T24" s="830"/>
      <c r="U24" s="831"/>
      <c r="V24" s="973"/>
      <c r="W24" s="831"/>
      <c r="X24" s="971"/>
      <c r="Y24" s="886"/>
      <c r="Z24" s="887"/>
      <c r="AA24" s="803"/>
      <c r="AB24" s="804"/>
      <c r="AC24" s="804"/>
      <c r="AD24" s="804"/>
      <c r="AE24" s="37"/>
      <c r="AF24" s="902"/>
      <c r="AG24" s="903"/>
      <c r="AH24" s="903"/>
      <c r="AI24" s="903"/>
      <c r="AJ24" s="903"/>
      <c r="AK24" s="153"/>
      <c r="AL24" s="983"/>
      <c r="AM24" s="984"/>
      <c r="AN24" s="984"/>
      <c r="AO24" s="984"/>
      <c r="AP24" s="984"/>
      <c r="AQ24" s="153"/>
      <c r="AR24" s="152"/>
      <c r="AS24" s="1061"/>
    </row>
    <row r="25" spans="1:45" ht="11.25" customHeight="1" x14ac:dyDescent="0.15">
      <c r="A25" s="148"/>
      <c r="B25" s="929"/>
      <c r="C25" s="941" t="s">
        <v>313</v>
      </c>
      <c r="D25" s="997"/>
      <c r="E25" s="997"/>
      <c r="F25" s="942"/>
      <c r="G25" s="916" t="s">
        <v>664</v>
      </c>
      <c r="H25" s="918" t="str">
        <f>IF(COUNT(H19,H21,H23)=0,"",SUM(H19,-N(H21),H23))</f>
        <v/>
      </c>
      <c r="I25" s="929"/>
      <c r="J25" s="929"/>
      <c r="K25" s="931" t="s">
        <v>894</v>
      </c>
      <c r="L25" s="931"/>
      <c r="M25" s="931"/>
      <c r="N25" s="799" t="s">
        <v>971</v>
      </c>
      <c r="O25" s="987" t="str">
        <f>IF(JAシステムA表!Q18=0,"",JAシステムA表!Q18)</f>
        <v/>
      </c>
      <c r="P25" s="987"/>
      <c r="Q25" s="987"/>
      <c r="R25" s="987"/>
      <c r="S25" s="2"/>
      <c r="T25" s="832"/>
      <c r="U25" s="833"/>
      <c r="V25" s="870"/>
      <c r="W25" s="833"/>
      <c r="X25" s="972"/>
      <c r="Y25" s="888"/>
      <c r="Z25" s="871"/>
      <c r="AA25" s="805"/>
      <c r="AB25" s="806"/>
      <c r="AC25" s="806"/>
      <c r="AD25" s="806"/>
      <c r="AE25" s="38"/>
      <c r="AF25" s="904"/>
      <c r="AG25" s="905"/>
      <c r="AH25" s="905"/>
      <c r="AI25" s="905"/>
      <c r="AJ25" s="905"/>
      <c r="AK25" s="154"/>
      <c r="AL25" s="985"/>
      <c r="AM25" s="986"/>
      <c r="AN25" s="986"/>
      <c r="AO25" s="986"/>
      <c r="AP25" s="986"/>
      <c r="AQ25" s="154"/>
      <c r="AR25" s="152"/>
      <c r="AS25" s="1061"/>
    </row>
    <row r="26" spans="1:45" ht="11.25" customHeight="1" x14ac:dyDescent="0.15">
      <c r="A26" s="148"/>
      <c r="B26" s="930"/>
      <c r="C26" s="960" t="s">
        <v>593</v>
      </c>
      <c r="D26" s="961"/>
      <c r="E26" s="961"/>
      <c r="F26" s="962"/>
      <c r="G26" s="917"/>
      <c r="H26" s="919"/>
      <c r="I26" s="929"/>
      <c r="J26" s="929"/>
      <c r="K26" s="931"/>
      <c r="L26" s="931"/>
      <c r="M26" s="931"/>
      <c r="N26" s="799"/>
      <c r="O26" s="987"/>
      <c r="P26" s="987"/>
      <c r="Q26" s="987"/>
      <c r="R26" s="987"/>
      <c r="S26" s="2"/>
      <c r="T26" s="907" t="s">
        <v>313</v>
      </c>
      <c r="U26" s="908"/>
      <c r="V26" s="908"/>
      <c r="W26" s="908"/>
      <c r="X26" s="909"/>
      <c r="Y26" s="816" t="str">
        <f>IF(COUNT(Y16,Y18,Y22)=0,"",SUM(Y16,Y18,Y22))</f>
        <v/>
      </c>
      <c r="Z26" s="817"/>
      <c r="AA26" s="822" t="str">
        <f>IF(COUNT(AA14,AA18,AA22)=0,"",SUM(AA14,AA18,AA22))</f>
        <v/>
      </c>
      <c r="AB26" s="823"/>
      <c r="AC26" s="823"/>
      <c r="AD26" s="823"/>
      <c r="AE26" s="15"/>
      <c r="AF26" s="813" t="s">
        <v>594</v>
      </c>
      <c r="AG26" s="814"/>
      <c r="AH26" s="814"/>
      <c r="AI26" s="814"/>
      <c r="AJ26" s="814"/>
      <c r="AK26" s="815"/>
      <c r="AL26" s="1022" t="str">
        <f>IF(COUNT(AL14,AL18,AL22)=0,"",SUM(AL14,AL18,AL22))</f>
        <v/>
      </c>
      <c r="AM26" s="1023"/>
      <c r="AN26" s="1023"/>
      <c r="AO26" s="1023"/>
      <c r="AP26" s="1023"/>
      <c r="AQ26" s="1024"/>
      <c r="AR26" s="152"/>
      <c r="AS26" s="1061"/>
    </row>
    <row r="27" spans="1:45" ht="11.25" customHeight="1" x14ac:dyDescent="0.15">
      <c r="A27" s="148"/>
      <c r="B27" s="928" t="s">
        <v>298</v>
      </c>
      <c r="C27" s="920" t="s">
        <v>314</v>
      </c>
      <c r="D27" s="921"/>
      <c r="E27" s="921"/>
      <c r="F27" s="922"/>
      <c r="G27" s="916" t="s">
        <v>665</v>
      </c>
      <c r="H27" s="918" t="str">
        <f>IF(AF27="","",AF27)</f>
        <v/>
      </c>
      <c r="I27" s="929"/>
      <c r="J27" s="929"/>
      <c r="K27" s="991" t="s">
        <v>189</v>
      </c>
      <c r="L27" s="992"/>
      <c r="M27" s="993"/>
      <c r="N27" s="916" t="s">
        <v>972</v>
      </c>
      <c r="O27" s="1031" t="str">
        <f>IF(JAシステムA表!Q19=0,"",JAシステムA表!Q19)</f>
        <v/>
      </c>
      <c r="P27" s="1032"/>
      <c r="Q27" s="1032"/>
      <c r="R27" s="1033"/>
      <c r="S27" s="2"/>
      <c r="T27" s="988"/>
      <c r="U27" s="989"/>
      <c r="V27" s="989"/>
      <c r="W27" s="989"/>
      <c r="X27" s="990"/>
      <c r="Y27" s="818"/>
      <c r="Z27" s="819"/>
      <c r="AA27" s="824"/>
      <c r="AB27" s="825"/>
      <c r="AC27" s="825"/>
      <c r="AD27" s="825"/>
      <c r="AE27" s="16"/>
      <c r="AF27" s="807" t="str">
        <f>IF(COUNT(AF14,AF18,AF22)=0,"",SUM(AF14,AF18,AF22))</f>
        <v/>
      </c>
      <c r="AG27" s="808"/>
      <c r="AH27" s="808"/>
      <c r="AI27" s="808"/>
      <c r="AJ27" s="808"/>
      <c r="AK27" s="809"/>
      <c r="AL27" s="1025"/>
      <c r="AM27" s="1026"/>
      <c r="AN27" s="1026"/>
      <c r="AO27" s="1026"/>
      <c r="AP27" s="1026"/>
      <c r="AQ27" s="1027"/>
      <c r="AR27" s="152"/>
      <c r="AS27" s="1061"/>
    </row>
    <row r="28" spans="1:45" ht="11.25" customHeight="1" x14ac:dyDescent="0.15">
      <c r="A28" s="148"/>
      <c r="B28" s="929"/>
      <c r="C28" s="923"/>
      <c r="D28" s="924"/>
      <c r="E28" s="924"/>
      <c r="F28" s="925"/>
      <c r="G28" s="917"/>
      <c r="H28" s="919"/>
      <c r="I28" s="929"/>
      <c r="J28" s="929"/>
      <c r="K28" s="994"/>
      <c r="L28" s="995"/>
      <c r="M28" s="996"/>
      <c r="N28" s="917"/>
      <c r="O28" s="1034"/>
      <c r="P28" s="1035"/>
      <c r="Q28" s="1035"/>
      <c r="R28" s="1036"/>
      <c r="S28" s="2"/>
      <c r="T28" s="988"/>
      <c r="U28" s="989"/>
      <c r="V28" s="989"/>
      <c r="W28" s="989"/>
      <c r="X28" s="990"/>
      <c r="Y28" s="818"/>
      <c r="Z28" s="819"/>
      <c r="AA28" s="822" t="str">
        <f>IF(COUNT(AA16,AA20,AA24)=0,"",SUM(AA16,AA20,AA24))</f>
        <v/>
      </c>
      <c r="AB28" s="823"/>
      <c r="AC28" s="823"/>
      <c r="AD28" s="823"/>
      <c r="AE28" s="156"/>
      <c r="AF28" s="807"/>
      <c r="AG28" s="808"/>
      <c r="AH28" s="808"/>
      <c r="AI28" s="808"/>
      <c r="AJ28" s="808"/>
      <c r="AK28" s="809"/>
      <c r="AL28" s="1025"/>
      <c r="AM28" s="1026"/>
      <c r="AN28" s="1026"/>
      <c r="AO28" s="1026"/>
      <c r="AP28" s="1026"/>
      <c r="AQ28" s="1027"/>
      <c r="AR28" s="152"/>
      <c r="AS28" s="1061"/>
    </row>
    <row r="29" spans="1:45" ht="11.25" customHeight="1" x14ac:dyDescent="0.15">
      <c r="A29" s="148"/>
      <c r="B29" s="929"/>
      <c r="C29" s="920" t="s">
        <v>223</v>
      </c>
      <c r="D29" s="921"/>
      <c r="E29" s="921"/>
      <c r="F29" s="922"/>
      <c r="G29" s="916" t="s">
        <v>666</v>
      </c>
      <c r="H29" s="918" t="str">
        <f>IF(COUNT(AK33,AK34)=0,"",SUM(AK33,AK34))</f>
        <v/>
      </c>
      <c r="I29" s="929"/>
      <c r="J29" s="929"/>
      <c r="K29" s="991" t="s">
        <v>189</v>
      </c>
      <c r="L29" s="992"/>
      <c r="M29" s="993"/>
      <c r="N29" s="916" t="s">
        <v>746</v>
      </c>
      <c r="O29" s="1031" t="str">
        <f>IF(JAシステムA表!Q20=0,"",JAシステムA表!Q20)</f>
        <v/>
      </c>
      <c r="P29" s="1032"/>
      <c r="Q29" s="1032"/>
      <c r="R29" s="1033"/>
      <c r="S29" s="2"/>
      <c r="T29" s="910"/>
      <c r="U29" s="911"/>
      <c r="V29" s="911"/>
      <c r="W29" s="911"/>
      <c r="X29" s="912"/>
      <c r="Y29" s="820"/>
      <c r="Z29" s="821"/>
      <c r="AA29" s="824"/>
      <c r="AB29" s="825"/>
      <c r="AC29" s="825"/>
      <c r="AD29" s="825"/>
      <c r="AE29" s="157"/>
      <c r="AF29" s="810"/>
      <c r="AG29" s="811"/>
      <c r="AH29" s="811"/>
      <c r="AI29" s="811"/>
      <c r="AJ29" s="811"/>
      <c r="AK29" s="812"/>
      <c r="AL29" s="1028"/>
      <c r="AM29" s="1029"/>
      <c r="AN29" s="1029"/>
      <c r="AO29" s="1029"/>
      <c r="AP29" s="1029"/>
      <c r="AQ29" s="1030"/>
      <c r="AR29" s="152"/>
      <c r="AS29" s="1061"/>
    </row>
    <row r="30" spans="1:45" ht="11.25" customHeight="1" x14ac:dyDescent="0.15">
      <c r="A30" s="148"/>
      <c r="B30" s="929"/>
      <c r="C30" s="923"/>
      <c r="D30" s="924"/>
      <c r="E30" s="924"/>
      <c r="F30" s="925"/>
      <c r="G30" s="917"/>
      <c r="H30" s="919"/>
      <c r="I30" s="929"/>
      <c r="J30" s="929"/>
      <c r="K30" s="994"/>
      <c r="L30" s="995"/>
      <c r="M30" s="996"/>
      <c r="N30" s="917"/>
      <c r="O30" s="1034"/>
      <c r="P30" s="1035"/>
      <c r="Q30" s="1035"/>
      <c r="R30" s="1036"/>
      <c r="S30" s="2"/>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2"/>
      <c r="AS30" s="1061"/>
    </row>
    <row r="31" spans="1:45" ht="22.5" customHeight="1" x14ac:dyDescent="0.15">
      <c r="A31" s="148"/>
      <c r="B31" s="929"/>
      <c r="C31" s="1006" t="s">
        <v>315</v>
      </c>
      <c r="D31" s="1007"/>
      <c r="E31" s="1007"/>
      <c r="F31" s="1008"/>
      <c r="G31" s="176" t="s">
        <v>667</v>
      </c>
      <c r="H31" s="90" t="str">
        <f>IF('内訳書(裏)'!AX33="","",'内訳書(裏)'!AX33)</f>
        <v/>
      </c>
      <c r="I31" s="929"/>
      <c r="J31" s="929"/>
      <c r="K31" s="931" t="s">
        <v>189</v>
      </c>
      <c r="L31" s="931"/>
      <c r="M31" s="931"/>
      <c r="N31" s="176" t="s">
        <v>751</v>
      </c>
      <c r="O31" s="987" t="str">
        <f>IF(JAシステムA表!Q21=0,"",JAシステムA表!Q21)</f>
        <v/>
      </c>
      <c r="P31" s="987"/>
      <c r="Q31" s="987"/>
      <c r="R31" s="987"/>
      <c r="S31" s="1"/>
      <c r="T31" s="1064" t="s">
        <v>224</v>
      </c>
      <c r="U31" s="1064"/>
      <c r="V31" s="1064"/>
      <c r="W31" s="1064"/>
      <c r="X31" s="1064"/>
      <c r="Y31" s="1064"/>
      <c r="Z31" s="1064"/>
      <c r="AA31" s="1064"/>
      <c r="AB31" s="1064"/>
      <c r="AC31" s="67"/>
      <c r="AD31" s="67"/>
      <c r="AE31" s="67"/>
      <c r="AF31" s="67"/>
      <c r="AG31" s="67"/>
      <c r="AH31" s="67"/>
      <c r="AI31" s="67"/>
      <c r="AJ31" s="67"/>
      <c r="AK31" s="67"/>
      <c r="AL31" s="67"/>
      <c r="AM31" s="67"/>
      <c r="AN31" s="67"/>
      <c r="AO31" s="67"/>
      <c r="AP31" s="67"/>
      <c r="AQ31" s="67"/>
      <c r="AR31" s="152"/>
      <c r="AS31" s="1061"/>
    </row>
    <row r="32" spans="1:45" ht="22.5" customHeight="1" x14ac:dyDescent="0.15">
      <c r="A32" s="148"/>
      <c r="B32" s="929"/>
      <c r="C32" s="1006" t="s">
        <v>316</v>
      </c>
      <c r="D32" s="1007"/>
      <c r="E32" s="1007"/>
      <c r="F32" s="1008"/>
      <c r="G32" s="176" t="s">
        <v>668</v>
      </c>
      <c r="H32" s="90" t="str">
        <f>IF(JAシステムA表!H23=0,"",JAシステムA表!H23)</f>
        <v/>
      </c>
      <c r="I32" s="929"/>
      <c r="J32" s="929"/>
      <c r="K32" s="798" t="s">
        <v>225</v>
      </c>
      <c r="L32" s="798"/>
      <c r="M32" s="798"/>
      <c r="N32" s="176" t="s">
        <v>973</v>
      </c>
      <c r="O32" s="842" t="str">
        <f>IF(JAシステムA表!Q22=0,"",JAシステムA表!Q22)</f>
        <v/>
      </c>
      <c r="P32" s="842"/>
      <c r="Q32" s="842"/>
      <c r="R32" s="842"/>
      <c r="S32" s="1"/>
      <c r="T32" s="785" t="s">
        <v>317</v>
      </c>
      <c r="U32" s="786"/>
      <c r="V32" s="786"/>
      <c r="W32" s="786"/>
      <c r="X32" s="786"/>
      <c r="Y32" s="786"/>
      <c r="Z32" s="786"/>
      <c r="AA32" s="786"/>
      <c r="AB32" s="787"/>
      <c r="AC32" s="1018" t="s">
        <v>279</v>
      </c>
      <c r="AD32" s="1019"/>
      <c r="AE32" s="1019"/>
      <c r="AF32" s="1020"/>
      <c r="AG32" s="891" t="s">
        <v>318</v>
      </c>
      <c r="AH32" s="1021"/>
      <c r="AI32" s="1021"/>
      <c r="AJ32" s="939"/>
      <c r="AK32" s="1017" t="s">
        <v>319</v>
      </c>
      <c r="AL32" s="1017"/>
      <c r="AM32" s="1017"/>
      <c r="AN32" s="1017"/>
      <c r="AO32" s="1017"/>
      <c r="AP32" s="1017"/>
      <c r="AQ32" s="1017"/>
      <c r="AR32" s="152"/>
      <c r="AS32" s="1061"/>
    </row>
    <row r="33" spans="1:45" ht="22.5" customHeight="1" x14ac:dyDescent="0.15">
      <c r="A33" s="148"/>
      <c r="B33" s="929"/>
      <c r="C33" s="1006" t="s">
        <v>320</v>
      </c>
      <c r="D33" s="1007"/>
      <c r="E33" s="1007"/>
      <c r="F33" s="1008"/>
      <c r="G33" s="176" t="s">
        <v>669</v>
      </c>
      <c r="H33" s="90" t="str">
        <f>IF(JAシステムA表!H24=0,"",JAシステムA表!H24)</f>
        <v/>
      </c>
      <c r="I33" s="929"/>
      <c r="J33" s="929"/>
      <c r="K33" s="1057" t="s">
        <v>321</v>
      </c>
      <c r="L33" s="890" t="s">
        <v>308</v>
      </c>
      <c r="M33" s="890"/>
      <c r="N33" s="176" t="s">
        <v>974</v>
      </c>
      <c r="O33" s="841"/>
      <c r="P33" s="841"/>
      <c r="Q33" s="841"/>
      <c r="R33" s="841"/>
      <c r="S33" s="1"/>
      <c r="T33" s="843"/>
      <c r="U33" s="844"/>
      <c r="V33" s="844"/>
      <c r="W33" s="844"/>
      <c r="X33" s="844"/>
      <c r="Y33" s="844"/>
      <c r="Z33" s="844"/>
      <c r="AA33" s="844"/>
      <c r="AB33" s="845"/>
      <c r="AC33" s="1009"/>
      <c r="AD33" s="1010"/>
      <c r="AE33" s="1010"/>
      <c r="AF33" s="1011"/>
      <c r="AG33" s="1039"/>
      <c r="AH33" s="1040"/>
      <c r="AI33" s="1040"/>
      <c r="AJ33" s="39" t="s">
        <v>595</v>
      </c>
      <c r="AK33" s="1037" t="str">
        <f>IF(JAシステムC表!G14=0,"",JAシステムC表!G14)</f>
        <v/>
      </c>
      <c r="AL33" s="1038"/>
      <c r="AM33" s="1038"/>
      <c r="AN33" s="1038"/>
      <c r="AO33" s="1038"/>
      <c r="AP33" s="1038"/>
      <c r="AQ33" s="40" t="s">
        <v>302</v>
      </c>
      <c r="AR33" s="152"/>
      <c r="AS33" s="1061"/>
    </row>
    <row r="34" spans="1:45" ht="22.5" customHeight="1" x14ac:dyDescent="0.15">
      <c r="A34" s="148"/>
      <c r="B34" s="929"/>
      <c r="C34" s="928" t="s">
        <v>273</v>
      </c>
      <c r="D34" s="1006" t="s">
        <v>322</v>
      </c>
      <c r="E34" s="1007"/>
      <c r="F34" s="1008"/>
      <c r="G34" s="84" t="s">
        <v>960</v>
      </c>
      <c r="H34" s="90" t="str">
        <f>IF(JAシステムA表!H25=0,"",JAシステムA表!H25)</f>
        <v/>
      </c>
      <c r="I34" s="929"/>
      <c r="J34" s="929"/>
      <c r="K34" s="890"/>
      <c r="L34" s="890" t="s">
        <v>323</v>
      </c>
      <c r="M34" s="890"/>
      <c r="N34" s="176" t="s">
        <v>975</v>
      </c>
      <c r="O34" s="841"/>
      <c r="P34" s="841"/>
      <c r="Q34" s="841"/>
      <c r="R34" s="841"/>
      <c r="S34" s="1"/>
      <c r="T34" s="843"/>
      <c r="U34" s="844"/>
      <c r="V34" s="844"/>
      <c r="W34" s="844"/>
      <c r="X34" s="844"/>
      <c r="Y34" s="844"/>
      <c r="Z34" s="844"/>
      <c r="AA34" s="844"/>
      <c r="AB34" s="845"/>
      <c r="AC34" s="1009"/>
      <c r="AD34" s="1010"/>
      <c r="AE34" s="1010"/>
      <c r="AF34" s="1011"/>
      <c r="AG34" s="1039"/>
      <c r="AH34" s="1040"/>
      <c r="AI34" s="1040"/>
      <c r="AJ34" s="41"/>
      <c r="AK34" s="826"/>
      <c r="AL34" s="827"/>
      <c r="AM34" s="827"/>
      <c r="AN34" s="827"/>
      <c r="AO34" s="827"/>
      <c r="AP34" s="827"/>
      <c r="AQ34" s="41"/>
      <c r="AR34" s="152"/>
      <c r="AS34" s="1061"/>
    </row>
    <row r="35" spans="1:45" ht="22.5" customHeight="1" x14ac:dyDescent="0.15">
      <c r="A35" s="148"/>
      <c r="B35" s="929"/>
      <c r="C35" s="929"/>
      <c r="D35" s="1006" t="s">
        <v>324</v>
      </c>
      <c r="E35" s="1007"/>
      <c r="F35" s="1008"/>
      <c r="G35" s="84" t="s">
        <v>961</v>
      </c>
      <c r="H35" s="90" t="str">
        <f>IF(JAシステムA表!H26=0,"",JAシステムA表!H26)</f>
        <v/>
      </c>
      <c r="I35" s="929"/>
      <c r="J35" s="929"/>
      <c r="K35" s="932" t="s">
        <v>271</v>
      </c>
      <c r="L35" s="933"/>
      <c r="M35" s="934"/>
      <c r="N35" s="176" t="s">
        <v>976</v>
      </c>
      <c r="O35" s="842" t="str">
        <f>IF('内訳書(裏)'!Y42="","",'内訳書(裏)'!Y42)</f>
        <v/>
      </c>
      <c r="P35" s="842"/>
      <c r="Q35" s="842"/>
      <c r="R35" s="842"/>
      <c r="S35" s="1"/>
      <c r="T35" s="940" t="s">
        <v>226</v>
      </c>
      <c r="U35" s="940"/>
      <c r="V35" s="940"/>
      <c r="W35" s="940"/>
      <c r="X35" s="940"/>
      <c r="Y35" s="940"/>
      <c r="Z35" s="940"/>
      <c r="AA35" s="940"/>
      <c r="AB35" s="177"/>
      <c r="AC35" s="177"/>
      <c r="AD35" s="177"/>
      <c r="AE35" s="177"/>
      <c r="AF35" s="66"/>
      <c r="AG35" s="66"/>
      <c r="AH35" s="66"/>
      <c r="AI35" s="66"/>
      <c r="AJ35" s="66"/>
      <c r="AK35" s="66"/>
      <c r="AL35" s="66"/>
      <c r="AM35" s="66"/>
      <c r="AN35" s="66"/>
      <c r="AO35" s="66"/>
      <c r="AP35" s="66"/>
      <c r="AQ35" s="66"/>
      <c r="AR35" s="152"/>
      <c r="AS35" s="1061"/>
    </row>
    <row r="36" spans="1:45" ht="22.5" customHeight="1" x14ac:dyDescent="0.15">
      <c r="A36" s="148"/>
      <c r="B36" s="929"/>
      <c r="C36" s="929"/>
      <c r="D36" s="1006" t="s">
        <v>325</v>
      </c>
      <c r="E36" s="1007"/>
      <c r="F36" s="1008"/>
      <c r="G36" s="84" t="s">
        <v>962</v>
      </c>
      <c r="H36" s="90" t="str">
        <f>IF(JAシステムA表!H27=0,"",JAシステムA表!H27)</f>
        <v/>
      </c>
      <c r="I36" s="929"/>
      <c r="J36" s="930"/>
      <c r="K36" s="935" t="s">
        <v>977</v>
      </c>
      <c r="L36" s="936"/>
      <c r="M36" s="937"/>
      <c r="N36" s="176" t="s">
        <v>670</v>
      </c>
      <c r="O36" s="842" t="str">
        <f>IF(COUNT(H34:H41,O13:O35)=0,"",SUM(H34:H41,O13:O33)-N(O34)-N(O35))</f>
        <v/>
      </c>
      <c r="P36" s="842"/>
      <c r="Q36" s="842"/>
      <c r="R36" s="842"/>
      <c r="S36" s="1"/>
      <c r="T36" s="788" t="s">
        <v>281</v>
      </c>
      <c r="U36" s="789"/>
      <c r="V36" s="789"/>
      <c r="W36" s="789"/>
      <c r="X36" s="789"/>
      <c r="Y36" s="789"/>
      <c r="Z36" s="800" t="s">
        <v>596</v>
      </c>
      <c r="AA36" s="801"/>
      <c r="AB36" s="891" t="s">
        <v>326</v>
      </c>
      <c r="AC36" s="939"/>
      <c r="AD36" s="938" t="s">
        <v>280</v>
      </c>
      <c r="AE36" s="939"/>
      <c r="AF36" s="88" t="str">
        <f>IF(SUM(AF37:AF40)=0,"",SUM(AF37:AF40))</f>
        <v/>
      </c>
      <c r="AG36" s="802" t="str">
        <f>IF(AF36="","",IF(O38&lt;=0,0,INT(O38/(AF36+1))))</f>
        <v/>
      </c>
      <c r="AH36" s="802"/>
      <c r="AI36" s="802"/>
      <c r="AJ36" s="834"/>
      <c r="AK36" s="834"/>
      <c r="AL36" s="834"/>
      <c r="AM36" s="149"/>
      <c r="AN36" s="149"/>
      <c r="AO36" s="30"/>
      <c r="AP36" s="30"/>
      <c r="AQ36" s="30"/>
      <c r="AR36" s="152"/>
      <c r="AS36" s="1061"/>
    </row>
    <row r="37" spans="1:45" ht="22.5" customHeight="1" x14ac:dyDescent="0.15">
      <c r="A37" s="148"/>
      <c r="B37" s="929"/>
      <c r="C37" s="929"/>
      <c r="D37" s="1006" t="s">
        <v>327</v>
      </c>
      <c r="E37" s="1007"/>
      <c r="F37" s="1008"/>
      <c r="G37" s="84" t="s">
        <v>963</v>
      </c>
      <c r="H37" s="90" t="str">
        <f>IF(JAシステムA表!H28=0,"",JAシステムA表!H28)</f>
        <v/>
      </c>
      <c r="I37" s="930"/>
      <c r="J37" s="935" t="s">
        <v>978</v>
      </c>
      <c r="K37" s="1058"/>
      <c r="L37" s="1058"/>
      <c r="M37" s="1059"/>
      <c r="N37" s="176" t="s">
        <v>671</v>
      </c>
      <c r="O37" s="842" t="str">
        <f>IF(COUNT(H27:H33,O36)=0,"",SUM(H27:H33,O36))</f>
        <v/>
      </c>
      <c r="P37" s="842"/>
      <c r="Q37" s="842"/>
      <c r="R37" s="842"/>
      <c r="S37" s="1"/>
      <c r="T37" s="1014"/>
      <c r="U37" s="1015"/>
      <c r="V37" s="1015"/>
      <c r="W37" s="1015"/>
      <c r="X37" s="1015"/>
      <c r="Y37" s="86" t="s">
        <v>597</v>
      </c>
      <c r="Z37" s="180"/>
      <c r="AA37" s="87" t="s">
        <v>365</v>
      </c>
      <c r="AB37" s="1009"/>
      <c r="AC37" s="1011"/>
      <c r="AD37" s="1012"/>
      <c r="AE37" s="1013"/>
      <c r="AF37" s="88" t="str">
        <f>IF(AND(Z37&gt;=15,AD37&gt;6),1,"")</f>
        <v/>
      </c>
      <c r="AG37" s="1016" t="str">
        <f>IF(AF37=1,IF(OR(AB37="配偶者",AB37="妻",AB37="夫"),860000,500000),"")</f>
        <v/>
      </c>
      <c r="AH37" s="1016"/>
      <c r="AI37" s="1016"/>
      <c r="AJ37" s="1016" t="str">
        <f>IF(AF37=1,IF(AG37&lt;$AG$36,AG37,$AG$36),"")</f>
        <v/>
      </c>
      <c r="AK37" s="1016"/>
      <c r="AL37" s="1016"/>
      <c r="AM37" s="149"/>
      <c r="AN37" s="149"/>
      <c r="AO37" s="30"/>
      <c r="AP37" s="30"/>
      <c r="AQ37" s="149"/>
      <c r="AR37" s="152"/>
      <c r="AS37" s="1061"/>
    </row>
    <row r="38" spans="1:45" ht="22.5" customHeight="1" x14ac:dyDescent="0.15">
      <c r="A38" s="148"/>
      <c r="B38" s="929"/>
      <c r="C38" s="929"/>
      <c r="D38" s="1006" t="s">
        <v>328</v>
      </c>
      <c r="E38" s="1007"/>
      <c r="F38" s="1008"/>
      <c r="G38" s="84" t="s">
        <v>964</v>
      </c>
      <c r="H38" s="90" t="str">
        <f>IF(JAシステムA表!H29=0,"",JAシステムA表!H29)</f>
        <v/>
      </c>
      <c r="I38" s="1066" t="s">
        <v>274</v>
      </c>
      <c r="J38" s="1067"/>
      <c r="K38" s="1067"/>
      <c r="L38" s="1067"/>
      <c r="M38" s="1067"/>
      <c r="N38" s="176" t="s">
        <v>672</v>
      </c>
      <c r="O38" s="842" t="str">
        <f>IF(COUNT(H25,O37)=0,"",SUM(H25,-N(O37)))</f>
        <v/>
      </c>
      <c r="P38" s="842"/>
      <c r="Q38" s="842"/>
      <c r="R38" s="842"/>
      <c r="S38" s="1"/>
      <c r="T38" s="1014"/>
      <c r="U38" s="1015"/>
      <c r="V38" s="1015"/>
      <c r="W38" s="1015"/>
      <c r="X38" s="1015"/>
      <c r="Y38" s="86" t="s">
        <v>598</v>
      </c>
      <c r="Z38" s="180"/>
      <c r="AA38" s="87" t="s">
        <v>365</v>
      </c>
      <c r="AB38" s="1009"/>
      <c r="AC38" s="1011"/>
      <c r="AD38" s="1012"/>
      <c r="AE38" s="1013"/>
      <c r="AF38" s="88" t="str">
        <f>IF(AND(Z38&gt;=15,AD38&gt;6),1,"")</f>
        <v/>
      </c>
      <c r="AG38" s="1016" t="str">
        <f>IF(AF38=1,IF(OR(AB38="配偶者",AB38="妻",AB38="夫"),860000,500000),"")</f>
        <v/>
      </c>
      <c r="AH38" s="1016"/>
      <c r="AI38" s="1016"/>
      <c r="AJ38" s="1016" t="str">
        <f>IF(AF38=1,IF(AG38&lt;$AG$36,AG38,$AG$36),"")</f>
        <v/>
      </c>
      <c r="AK38" s="1016"/>
      <c r="AL38" s="1016"/>
      <c r="AM38" s="149"/>
      <c r="AN38" s="149"/>
      <c r="AO38" s="30"/>
      <c r="AP38" s="30"/>
      <c r="AQ38" s="42"/>
      <c r="AR38" s="152"/>
      <c r="AS38" s="1061"/>
    </row>
    <row r="39" spans="1:45" ht="22.5" customHeight="1" x14ac:dyDescent="0.15">
      <c r="A39" s="148"/>
      <c r="B39" s="929"/>
      <c r="C39" s="929"/>
      <c r="D39" s="1006" t="s">
        <v>329</v>
      </c>
      <c r="E39" s="1007"/>
      <c r="F39" s="1008"/>
      <c r="G39" s="84" t="s">
        <v>965</v>
      </c>
      <c r="H39" s="90" t="str">
        <f>IF(JAシステムA表!H30=0,"",JAシステムA表!H30)</f>
        <v/>
      </c>
      <c r="I39" s="890" t="s">
        <v>227</v>
      </c>
      <c r="J39" s="890"/>
      <c r="K39" s="890"/>
      <c r="L39" s="890"/>
      <c r="M39" s="890"/>
      <c r="N39" s="176" t="s">
        <v>673</v>
      </c>
      <c r="O39" s="842" t="str">
        <f>IF(AF36="","",SUM(AJ37:AJ40))</f>
        <v/>
      </c>
      <c r="P39" s="842"/>
      <c r="Q39" s="842"/>
      <c r="R39" s="842"/>
      <c r="S39" s="1"/>
      <c r="T39" s="1014"/>
      <c r="U39" s="1015"/>
      <c r="V39" s="1015"/>
      <c r="W39" s="1015"/>
      <c r="X39" s="1015"/>
      <c r="Y39" s="86" t="s">
        <v>598</v>
      </c>
      <c r="Z39" s="180"/>
      <c r="AA39" s="87" t="s">
        <v>365</v>
      </c>
      <c r="AB39" s="1009"/>
      <c r="AC39" s="1011"/>
      <c r="AD39" s="1012"/>
      <c r="AE39" s="1013"/>
      <c r="AF39" s="88" t="str">
        <f>IF(AND(Z39&gt;=15,AD39&gt;6),1,"")</f>
        <v/>
      </c>
      <c r="AG39" s="1016" t="str">
        <f>IF(AF39=1,IF(OR(AB39="配偶者",AB39="妻",AB39="夫"),860000,500000),"")</f>
        <v/>
      </c>
      <c r="AH39" s="1016"/>
      <c r="AI39" s="1016"/>
      <c r="AJ39" s="1016" t="str">
        <f>IF(AF39=1,IF(AG39&lt;$AG$36,AG39,$AG$36),"")</f>
        <v/>
      </c>
      <c r="AK39" s="1016"/>
      <c r="AL39" s="1016"/>
      <c r="AM39" s="1050" t="s">
        <v>228</v>
      </c>
      <c r="AN39" s="1050"/>
      <c r="AO39" s="1050"/>
      <c r="AP39" s="1050"/>
      <c r="AQ39" s="1050"/>
      <c r="AR39" s="152"/>
      <c r="AS39" s="1061"/>
    </row>
    <row r="40" spans="1:45" ht="22.5" customHeight="1" x14ac:dyDescent="0.15">
      <c r="A40" s="148"/>
      <c r="B40" s="929"/>
      <c r="C40" s="929"/>
      <c r="D40" s="1045" t="s">
        <v>85</v>
      </c>
      <c r="E40" s="1046"/>
      <c r="F40" s="1047"/>
      <c r="G40" s="84" t="s">
        <v>966</v>
      </c>
      <c r="H40" s="90" t="str">
        <f>IF(JAシステムA表!H31=0,"",JAシステムA表!H31)</f>
        <v/>
      </c>
      <c r="I40" s="1057" t="s">
        <v>275</v>
      </c>
      <c r="J40" s="890"/>
      <c r="K40" s="890"/>
      <c r="L40" s="890"/>
      <c r="M40" s="890"/>
      <c r="N40" s="176" t="s">
        <v>674</v>
      </c>
      <c r="O40" s="842" t="str">
        <f>IF(COUNT(O38,O39)=0,"",SUM(O38,-N(O39)))</f>
        <v/>
      </c>
      <c r="P40" s="842"/>
      <c r="Q40" s="842"/>
      <c r="R40" s="842"/>
      <c r="S40" s="1"/>
      <c r="T40" s="1014"/>
      <c r="U40" s="1015"/>
      <c r="V40" s="1015"/>
      <c r="W40" s="1015"/>
      <c r="X40" s="1015"/>
      <c r="Y40" s="86" t="s">
        <v>599</v>
      </c>
      <c r="Z40" s="180"/>
      <c r="AA40" s="87" t="s">
        <v>365</v>
      </c>
      <c r="AB40" s="1009"/>
      <c r="AC40" s="1011"/>
      <c r="AD40" s="1012"/>
      <c r="AE40" s="1013"/>
      <c r="AF40" s="88" t="str">
        <f>IF(AND(Z40&gt;=15,AD40&gt;6),1,"")</f>
        <v/>
      </c>
      <c r="AG40" s="1016" t="str">
        <f>IF(AF40=1,IF(OR(AB40="配偶者",AB40="妻",AB40="夫"),860000,500000),"")</f>
        <v/>
      </c>
      <c r="AH40" s="1016"/>
      <c r="AI40" s="1016"/>
      <c r="AJ40" s="1016" t="str">
        <f>IF(AF40=1,IF(AG40&lt;$AG$36,AG40,$AG$36),"")</f>
        <v/>
      </c>
      <c r="AK40" s="1016"/>
      <c r="AL40" s="1016"/>
      <c r="AM40" s="159" t="s">
        <v>600</v>
      </c>
      <c r="AN40" s="181"/>
      <c r="AO40" s="182"/>
      <c r="AP40" s="183"/>
      <c r="AQ40" s="184"/>
      <c r="AR40" s="152"/>
      <c r="AS40" s="1061"/>
    </row>
    <row r="41" spans="1:45" ht="22.5" customHeight="1" x14ac:dyDescent="0.15">
      <c r="A41" s="148"/>
      <c r="B41" s="930"/>
      <c r="C41" s="930"/>
      <c r="D41" s="1006" t="s">
        <v>330</v>
      </c>
      <c r="E41" s="1007"/>
      <c r="F41" s="1008"/>
      <c r="G41" s="84" t="s">
        <v>967</v>
      </c>
      <c r="H41" s="90" t="str">
        <f>IF(JAシステムA表!H32=0,"",JAシステムA表!H32)</f>
        <v/>
      </c>
      <c r="I41" s="1057" t="s">
        <v>229</v>
      </c>
      <c r="J41" s="890"/>
      <c r="K41" s="890"/>
      <c r="L41" s="890"/>
      <c r="M41" s="890"/>
      <c r="N41" s="890"/>
      <c r="O41" s="1051"/>
      <c r="P41" s="1052"/>
      <c r="Q41" s="1052"/>
      <c r="R41" s="1053"/>
      <c r="S41" s="1"/>
      <c r="T41" s="1054"/>
      <c r="U41" s="1055"/>
      <c r="V41" s="1055"/>
      <c r="W41" s="1055"/>
      <c r="X41" s="1055"/>
      <c r="Y41" s="1055"/>
      <c r="Z41" s="1055"/>
      <c r="AA41" s="1056"/>
      <c r="AB41" s="1043" t="s">
        <v>270</v>
      </c>
      <c r="AC41" s="1044"/>
      <c r="AD41" s="89" t="str">
        <f>IF(COUNT(AD37:AE40)=0,"",INT(SUM(AD37:AE40)/10))</f>
        <v/>
      </c>
      <c r="AE41" s="65" t="str">
        <f>IF(COUNT(AD37:AE40)=0,"",SUM(AD37:AE40)-AD41*10)</f>
        <v/>
      </c>
      <c r="AF41" s="11"/>
      <c r="AG41" s="11"/>
      <c r="AH41" s="43">
        <v>99</v>
      </c>
      <c r="AI41" s="1048"/>
      <c r="AJ41" s="1049"/>
      <c r="AK41" s="182"/>
      <c r="AL41" s="182"/>
      <c r="AM41" s="181"/>
      <c r="AN41" s="182"/>
      <c r="AO41" s="182"/>
      <c r="AP41" s="183"/>
      <c r="AQ41" s="184"/>
      <c r="AR41" s="152"/>
      <c r="AS41" s="1061"/>
    </row>
    <row r="42" spans="1:45" ht="11.25" customHeight="1" x14ac:dyDescent="0.15">
      <c r="A42" s="148"/>
      <c r="B42" s="10"/>
      <c r="C42" s="11"/>
      <c r="D42" s="11"/>
      <c r="E42" s="11"/>
      <c r="F42" s="11"/>
      <c r="G42" s="11"/>
      <c r="H42" s="12"/>
      <c r="I42" s="13"/>
      <c r="J42" s="11"/>
      <c r="K42" s="11"/>
      <c r="L42" s="11"/>
      <c r="M42" s="11"/>
      <c r="N42" s="11"/>
      <c r="O42" s="14"/>
      <c r="P42" s="14"/>
      <c r="Q42" s="14"/>
      <c r="R42" s="14"/>
      <c r="S42" s="1"/>
      <c r="T42" s="30"/>
      <c r="U42" s="30"/>
      <c r="V42" s="30"/>
      <c r="W42" s="30"/>
      <c r="X42" s="13"/>
      <c r="Y42" s="11"/>
      <c r="Z42" s="30"/>
      <c r="AA42" s="30"/>
      <c r="AB42" s="11"/>
      <c r="AC42" s="11"/>
      <c r="AD42" s="11"/>
      <c r="AE42" s="11"/>
      <c r="AF42" s="11"/>
      <c r="AG42" s="11"/>
      <c r="AH42" s="11"/>
      <c r="AI42" s="11"/>
      <c r="AJ42" s="11"/>
      <c r="AK42" s="11"/>
      <c r="AL42" s="11"/>
      <c r="AM42" s="11"/>
      <c r="AN42" s="11"/>
      <c r="AO42" s="11"/>
      <c r="AP42" s="11"/>
      <c r="AQ42" s="11"/>
      <c r="AR42" s="152"/>
      <c r="AS42" s="1061"/>
    </row>
    <row r="43" spans="1:45" ht="11.25" customHeight="1" thickBot="1" x14ac:dyDescent="0.2">
      <c r="A43" s="149"/>
      <c r="B43" s="1041" t="s">
        <v>361</v>
      </c>
      <c r="C43" s="1042"/>
      <c r="D43" s="1042"/>
      <c r="E43" s="1042"/>
      <c r="F43" s="1042"/>
      <c r="G43" s="1042"/>
      <c r="H43" s="1042"/>
      <c r="I43" s="1042"/>
      <c r="J43" s="1042"/>
      <c r="K43" s="1042"/>
      <c r="L43" s="1042"/>
      <c r="M43" s="1042"/>
      <c r="N43" s="1042"/>
      <c r="O43" s="1042"/>
      <c r="P43" s="1042"/>
      <c r="Q43" s="1042"/>
      <c r="R43" s="1042"/>
      <c r="S43" s="1042"/>
      <c r="T43" s="1042"/>
      <c r="U43" s="1042"/>
      <c r="V43" s="1042"/>
      <c r="W43" s="1042"/>
      <c r="X43" s="1042"/>
      <c r="Y43" s="1042"/>
      <c r="Z43" s="1042"/>
      <c r="AA43" s="1042"/>
      <c r="AB43" s="1042"/>
      <c r="AC43" s="1042"/>
      <c r="AD43" s="1042"/>
      <c r="AE43" s="1042"/>
      <c r="AF43" s="1042"/>
      <c r="AG43" s="1042"/>
      <c r="AH43" s="1042"/>
      <c r="AI43" s="1042"/>
      <c r="AJ43" s="1042"/>
      <c r="AK43" s="1042"/>
      <c r="AL43" s="1042"/>
      <c r="AM43" s="1042"/>
      <c r="AN43" s="1042"/>
      <c r="AO43" s="1042"/>
      <c r="AP43" s="1042"/>
      <c r="AQ43" s="1042"/>
      <c r="AR43" s="152"/>
      <c r="AS43" s="719" t="s">
        <v>1112</v>
      </c>
    </row>
  </sheetData>
  <sheetProtection password="CC49" sheet="1" objects="1" scenarios="1"/>
  <mergeCells count="212">
    <mergeCell ref="AS1:AS42"/>
    <mergeCell ref="AA14:AD14"/>
    <mergeCell ref="AA15:AD15"/>
    <mergeCell ref="T31:AB31"/>
    <mergeCell ref="T11:X11"/>
    <mergeCell ref="AB39:AC39"/>
    <mergeCell ref="AB40:AC40"/>
    <mergeCell ref="T40:X40"/>
    <mergeCell ref="I40:M40"/>
    <mergeCell ref="O40:R40"/>
    <mergeCell ref="I38:M38"/>
    <mergeCell ref="O38:R38"/>
    <mergeCell ref="AD39:AE39"/>
    <mergeCell ref="AD40:AE40"/>
    <mergeCell ref="AD38:AE38"/>
    <mergeCell ref="AG40:AI40"/>
    <mergeCell ref="AJ40:AL40"/>
    <mergeCell ref="L34:M34"/>
    <mergeCell ref="T36:Y36"/>
    <mergeCell ref="AJ38:AL38"/>
    <mergeCell ref="AG38:AI38"/>
    <mergeCell ref="AG34:AI34"/>
    <mergeCell ref="AB37:AC37"/>
    <mergeCell ref="AB38:AC38"/>
    <mergeCell ref="B43:AQ43"/>
    <mergeCell ref="AB41:AC41"/>
    <mergeCell ref="I39:M39"/>
    <mergeCell ref="O39:R39"/>
    <mergeCell ref="D40:F40"/>
    <mergeCell ref="AI41:AJ41"/>
    <mergeCell ref="AM39:AQ39"/>
    <mergeCell ref="AG39:AI39"/>
    <mergeCell ref="B27:B41"/>
    <mergeCell ref="C27:F28"/>
    <mergeCell ref="G27:G28"/>
    <mergeCell ref="C32:F32"/>
    <mergeCell ref="C33:F33"/>
    <mergeCell ref="C34:C41"/>
    <mergeCell ref="D41:F41"/>
    <mergeCell ref="AJ39:AL39"/>
    <mergeCell ref="O41:R41"/>
    <mergeCell ref="T41:AA41"/>
    <mergeCell ref="T39:X39"/>
    <mergeCell ref="I41:N41"/>
    <mergeCell ref="J37:M37"/>
    <mergeCell ref="O37:R37"/>
    <mergeCell ref="T37:X37"/>
    <mergeCell ref="K33:K34"/>
    <mergeCell ref="O34:R34"/>
    <mergeCell ref="AC34:AF34"/>
    <mergeCell ref="AD37:AE37"/>
    <mergeCell ref="T38:X38"/>
    <mergeCell ref="AG37:AI37"/>
    <mergeCell ref="K27:M28"/>
    <mergeCell ref="AK32:AQ32"/>
    <mergeCell ref="T32:AB32"/>
    <mergeCell ref="AC32:AF32"/>
    <mergeCell ref="AG32:AJ32"/>
    <mergeCell ref="AL26:AQ29"/>
    <mergeCell ref="O27:R28"/>
    <mergeCell ref="K32:M32"/>
    <mergeCell ref="O32:R32"/>
    <mergeCell ref="N29:N30"/>
    <mergeCell ref="K31:M31"/>
    <mergeCell ref="O31:R31"/>
    <mergeCell ref="AK33:AP33"/>
    <mergeCell ref="T33:AB33"/>
    <mergeCell ref="AC33:AF33"/>
    <mergeCell ref="AG33:AI33"/>
    <mergeCell ref="O29:R30"/>
    <mergeCell ref="L33:M33"/>
    <mergeCell ref="AJ37:AL37"/>
    <mergeCell ref="D39:F39"/>
    <mergeCell ref="D37:F37"/>
    <mergeCell ref="C29:F30"/>
    <mergeCell ref="G29:G30"/>
    <mergeCell ref="C31:F31"/>
    <mergeCell ref="D38:F38"/>
    <mergeCell ref="E21:F22"/>
    <mergeCell ref="D36:F36"/>
    <mergeCell ref="D35:F35"/>
    <mergeCell ref="D34:F34"/>
    <mergeCell ref="K29:M30"/>
    <mergeCell ref="N15:N16"/>
    <mergeCell ref="C25:F25"/>
    <mergeCell ref="C26:F26"/>
    <mergeCell ref="C21:D22"/>
    <mergeCell ref="G23:G24"/>
    <mergeCell ref="G25:G26"/>
    <mergeCell ref="E23:F24"/>
    <mergeCell ref="C23:D24"/>
    <mergeCell ref="G21:G22"/>
    <mergeCell ref="AA13:AE13"/>
    <mergeCell ref="B13:B26"/>
    <mergeCell ref="C13:F14"/>
    <mergeCell ref="H23:H24"/>
    <mergeCell ref="O15:R16"/>
    <mergeCell ref="Y16:Z17"/>
    <mergeCell ref="T12:X13"/>
    <mergeCell ref="AL22:AP25"/>
    <mergeCell ref="K21:M22"/>
    <mergeCell ref="N21:N22"/>
    <mergeCell ref="O21:R22"/>
    <mergeCell ref="O25:R26"/>
    <mergeCell ref="T26:X29"/>
    <mergeCell ref="AL18:AP21"/>
    <mergeCell ref="O23:R24"/>
    <mergeCell ref="N25:N26"/>
    <mergeCell ref="N27:N28"/>
    <mergeCell ref="K17:M18"/>
    <mergeCell ref="N17:N18"/>
    <mergeCell ref="O17:R18"/>
    <mergeCell ref="O19:R20"/>
    <mergeCell ref="AF14:AJ17"/>
    <mergeCell ref="AL14:AP17"/>
    <mergeCell ref="AA28:AD29"/>
    <mergeCell ref="Y18:Z21"/>
    <mergeCell ref="B12:G12"/>
    <mergeCell ref="I12:M12"/>
    <mergeCell ref="H21:H22"/>
    <mergeCell ref="C15:D15"/>
    <mergeCell ref="C16:D16"/>
    <mergeCell ref="E15:F16"/>
    <mergeCell ref="C19:F19"/>
    <mergeCell ref="C20:F20"/>
    <mergeCell ref="C17:F18"/>
    <mergeCell ref="T14:X17"/>
    <mergeCell ref="W22:X25"/>
    <mergeCell ref="V22:V25"/>
    <mergeCell ref="Y12:Z13"/>
    <mergeCell ref="AA12:AE12"/>
    <mergeCell ref="G15:G16"/>
    <mergeCell ref="H15:H16"/>
    <mergeCell ref="K15:M16"/>
    <mergeCell ref="G13:G14"/>
    <mergeCell ref="H13:H14"/>
    <mergeCell ref="I13:I37"/>
    <mergeCell ref="J13:J36"/>
    <mergeCell ref="K23:M24"/>
    <mergeCell ref="N23:N24"/>
    <mergeCell ref="H25:H26"/>
    <mergeCell ref="K25:M26"/>
    <mergeCell ref="H29:H30"/>
    <mergeCell ref="H27:H28"/>
    <mergeCell ref="K35:M35"/>
    <mergeCell ref="O35:R35"/>
    <mergeCell ref="K36:M36"/>
    <mergeCell ref="AD36:AE36"/>
    <mergeCell ref="AB36:AC36"/>
    <mergeCell ref="T35:AA35"/>
    <mergeCell ref="H17:H18"/>
    <mergeCell ref="Y14:Z15"/>
    <mergeCell ref="AA16:AD17"/>
    <mergeCell ref="T18:X21"/>
    <mergeCell ref="AK3:AQ4"/>
    <mergeCell ref="AK5:AQ6"/>
    <mergeCell ref="AK7:AQ8"/>
    <mergeCell ref="B10:H10"/>
    <mergeCell ref="Y22:Z25"/>
    <mergeCell ref="Z10:AA10"/>
    <mergeCell ref="AH10:AI10"/>
    <mergeCell ref="L6:P6"/>
    <mergeCell ref="Q6:R6"/>
    <mergeCell ref="L7:R8"/>
    <mergeCell ref="J6:K8"/>
    <mergeCell ref="AF18:AJ21"/>
    <mergeCell ref="AF22:AJ25"/>
    <mergeCell ref="AH9:AJ9"/>
    <mergeCell ref="AF12:AK13"/>
    <mergeCell ref="N12:R12"/>
    <mergeCell ref="G19:G20"/>
    <mergeCell ref="H19:H20"/>
    <mergeCell ref="K19:M20"/>
    <mergeCell ref="N19:N20"/>
    <mergeCell ref="G17:G18"/>
    <mergeCell ref="AA20:AD21"/>
    <mergeCell ref="AA18:AD19"/>
    <mergeCell ref="O13:R14"/>
    <mergeCell ref="A3:A6"/>
    <mergeCell ref="J3:K5"/>
    <mergeCell ref="L3:T5"/>
    <mergeCell ref="S6:T8"/>
    <mergeCell ref="AH3:AJ4"/>
    <mergeCell ref="AH5:AJ6"/>
    <mergeCell ref="AH7:AJ8"/>
    <mergeCell ref="X3:AE4"/>
    <mergeCell ref="X5:AE6"/>
    <mergeCell ref="X7:AE8"/>
    <mergeCell ref="L2:M2"/>
    <mergeCell ref="U5:W6"/>
    <mergeCell ref="U7:W8"/>
    <mergeCell ref="AF3:AG8"/>
    <mergeCell ref="U3:W4"/>
    <mergeCell ref="K11:Q11"/>
    <mergeCell ref="K13:M14"/>
    <mergeCell ref="N13:N14"/>
    <mergeCell ref="Z36:AA36"/>
    <mergeCell ref="AG36:AI36"/>
    <mergeCell ref="AA22:AD23"/>
    <mergeCell ref="AA24:AD25"/>
    <mergeCell ref="AF27:AK28"/>
    <mergeCell ref="AF29:AK29"/>
    <mergeCell ref="AF26:AK26"/>
    <mergeCell ref="Y26:Z29"/>
    <mergeCell ref="AA26:AD27"/>
    <mergeCell ref="AK34:AP34"/>
    <mergeCell ref="T22:U25"/>
    <mergeCell ref="AJ36:AL36"/>
    <mergeCell ref="AL12:AQ13"/>
    <mergeCell ref="O33:R33"/>
    <mergeCell ref="O36:R36"/>
    <mergeCell ref="T34:AB34"/>
  </mergeCells>
  <phoneticPr fontId="3"/>
  <conditionalFormatting sqref="U12:X65536 AS43:AS65536 Y11:AA65536 M3:R5 AE11:AI65536 AB11:AD13 AB16:AD65536 T3:AI10 P1:AQ2 L2 A1:K2 L1:O1 N2:O2 AJ3:AQ65536 S3:S65536 T11:T65536 AR1:AR1048576 AT1:IV1048576 AS1 N7:R65536 M7:M35 K3:L35 K36:M36 J37:M65536 J3:J36 A3:E65536 G3:I65536 F3:F39 F41:F65536">
    <cfRule type="expression" dxfId="10" priority="1" stopIfTrue="1">
      <formula>IF(CELL("protect",A1)=0,1,0)</formula>
    </cfRule>
  </conditionalFormatting>
  <conditionalFormatting sqref="Q6:R6">
    <cfRule type="expression" dxfId="9" priority="2" stopIfTrue="1">
      <formula>IF(CELL("protect",Q6)=0,1,0)</formula>
    </cfRule>
  </conditionalFormatting>
  <dataValidations count="9">
    <dataValidation type="list" imeMode="hiragana" allowBlank="1" sqref="AC33:AF34">
      <formula1>"小作料,賃借料,賃耕料,小作料・賃借料"</formula1>
    </dataValidation>
    <dataValidation type="list" allowBlank="1" sqref="AB37:AC40">
      <formula1>"配偶者,父,母,子,祖父,祖母,兄,弟,姉,妹"</formula1>
    </dataValidation>
    <dataValidation imeMode="off" allowBlank="1" sqref="Y16:Z25 V22:V25 AG33:AI34 AL14:AP25 O33:R34 H32:H33 O41:R41 AK33:AP34 AA14:AA25 AB16:AD25"/>
    <dataValidation imeMode="hiragana" allowBlank="1" sqref="T14:X21 T37:X40 T33:AB34 K25:M31 L3:T5 L7:R8 X3:AE6 AK3:AQ6"/>
    <dataValidation type="whole" imeMode="off" operator="greaterThanOrEqual" allowBlank="1" showErrorMessage="1" error="15歳以上の親族が対象です。" sqref="Z37:Z40">
      <formula1>15</formula1>
    </dataValidation>
    <dataValidation type="whole" imeMode="off" allowBlank="1" showErrorMessage="1" error="1～50の整数値を入力してください。_x000a_「昭和」には対応していません。" sqref="L2:M2 N1">
      <formula1>1</formula1>
      <formula2>50</formula2>
    </dataValidation>
    <dataValidation type="whole" imeMode="off" allowBlank="1" showErrorMessage="1" error="本年中に6ヶ月を超える期間従事している場合が対象です。_x000a_７～12の整数を入力してください。" sqref="AD37:AE40">
      <formula1>7</formula1>
      <formula2>12</formula2>
    </dataValidation>
    <dataValidation imeMode="fullKatakana" allowBlank="1" sqref="L6 Q6:R6"/>
    <dataValidation imeMode="fullAlpha" allowBlank="1" sqref="B10:H10 K11:Q11 X7:AE8 AK7:AQ8"/>
  </dataValidations>
  <hyperlinks>
    <hyperlink ref="L6:P6" location="'内訳書(表)'!Q6" display="'内訳書(表)'!Q6"/>
    <hyperlink ref="C27:F28" location="'内訳書(表)'!T14" display="雇  人  費"/>
    <hyperlink ref="C29:F30" location="'内訳書(表)'!T33" display="小作料・賃借料"/>
    <hyperlink ref="C31:F31" location="減価償却費!C6" display="減価償却費"/>
    <hyperlink ref="C32:F32" location="JAシステムC表!H16" display="貸  倒  金"/>
    <hyperlink ref="C33:F33" location="JAシステムC表!H17" display="利子割引料"/>
    <hyperlink ref="D34:F34" location="集計あん分表!B3" display="租税公課"/>
    <hyperlink ref="D35:F35" location="経費追加シート!G4" display="種 苗 費"/>
    <hyperlink ref="D36:F36" location="経費追加シート!J4" display="素 畜 費"/>
    <hyperlink ref="D37:F37" location="経費追加シート!M4" display="肥 料 費"/>
    <hyperlink ref="D38:F38" location="経費追加シート!P4" display="飼 料 費"/>
    <hyperlink ref="D39:F39" location="経費追加シート!S4" display="農 具 費"/>
    <hyperlink ref="D40:F40" location="経費追加シート!V4" display="農薬衛生費"/>
    <hyperlink ref="D41:F41" location="経費追加シート!Y4" display="諸材料費"/>
    <hyperlink ref="K13:M14" location="経費追加シート!AB4" display="修  繕  費"/>
    <hyperlink ref="K15:M16" location="集計あん分表!B27" display="動力光熱費"/>
    <hyperlink ref="K17:M18" location="経費追加シート!AH4" display="作業用衣料費"/>
    <hyperlink ref="K19:M20" location="集計あん分表!B40" display="農業共済掛金"/>
    <hyperlink ref="K21:M22" location="経費追加シート!AN4" display="荷造運賃手数料"/>
    <hyperlink ref="K23:M24" location="経費追加シート!AQ4" display="土地改良費"/>
    <hyperlink ref="K32:M32" location="集計あん分表!B51" display=" 雑       費"/>
    <hyperlink ref="O25:R26" location="経費追加シート!AT4" display="経費追加シート!AT4"/>
    <hyperlink ref="O27:R28" location="経費追加シート!AW4" display="経費追加シート!AW4"/>
    <hyperlink ref="O29:R30" location="経費追加シート!AZ4" display="経費追加シート!AZ4"/>
    <hyperlink ref="O31:R31" location="経費追加シート!BC4" display="経費追加シート!BC4"/>
    <hyperlink ref="K35:M35" location="'内訳書(裏)'!B40" display="'内訳書(裏)'!B40"/>
  </hyperlinks>
  <printOptions horizontalCentered="1"/>
  <pageMargins left="0.19685039370078741" right="0.19685039370078741" top="0.19685039370078741" bottom="0" header="0" footer="0"/>
  <pageSetup paperSize="9" scale="96" orientation="landscape" blackAndWhite="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C98"/>
  <sheetViews>
    <sheetView topLeftCell="A35" workbookViewId="0">
      <selection activeCell="C67" sqref="C67"/>
    </sheetView>
  </sheetViews>
  <sheetFormatPr defaultColWidth="9" defaultRowHeight="13.5" x14ac:dyDescent="0.15"/>
  <cols>
    <col min="1" max="3" width="9" style="92"/>
    <col min="4" max="4" width="9.75" style="92" customWidth="1"/>
    <col min="5" max="18" width="9" style="92"/>
    <col min="19" max="19" width="25.5" style="92" bestFit="1" customWidth="1"/>
    <col min="20" max="26" width="9" style="92"/>
    <col min="27" max="27" width="22.625" style="92" bestFit="1" customWidth="1"/>
    <col min="28" max="16384" width="9" style="92"/>
  </cols>
  <sheetData>
    <row r="1" spans="1:29" ht="35.25" customHeight="1" x14ac:dyDescent="0.15">
      <c r="A1" s="92" t="s">
        <v>370</v>
      </c>
      <c r="T1" s="763" t="s">
        <v>1040</v>
      </c>
      <c r="U1" s="763" t="s">
        <v>1044</v>
      </c>
      <c r="V1" s="92" t="s">
        <v>1039</v>
      </c>
      <c r="W1" s="1495" t="s">
        <v>947</v>
      </c>
      <c r="Y1" s="92" t="s">
        <v>948</v>
      </c>
    </row>
    <row r="2" spans="1:29" x14ac:dyDescent="0.15">
      <c r="A2" s="93" t="s">
        <v>371</v>
      </c>
      <c r="B2" s="93" t="s">
        <v>910</v>
      </c>
      <c r="C2" s="712" t="s">
        <v>949</v>
      </c>
      <c r="D2" s="93" t="s">
        <v>428</v>
      </c>
      <c r="E2" s="92" t="s">
        <v>911</v>
      </c>
      <c r="G2" s="92" t="s">
        <v>507</v>
      </c>
      <c r="H2" s="92" t="s">
        <v>418</v>
      </c>
      <c r="I2" s="92" t="s">
        <v>427</v>
      </c>
      <c r="J2" s="92" t="s">
        <v>426</v>
      </c>
      <c r="K2" s="92" t="s">
        <v>425</v>
      </c>
      <c r="L2" s="92" t="s">
        <v>508</v>
      </c>
      <c r="M2" s="92" t="s">
        <v>423</v>
      </c>
      <c r="N2" s="125" t="s">
        <v>509</v>
      </c>
      <c r="O2" s="125" t="s">
        <v>510</v>
      </c>
      <c r="P2" s="125" t="s">
        <v>950</v>
      </c>
      <c r="S2" s="92" t="s">
        <v>511</v>
      </c>
      <c r="T2" s="125" t="s">
        <v>1038</v>
      </c>
      <c r="U2" s="125" t="s">
        <v>1038</v>
      </c>
      <c r="V2" s="125" t="s">
        <v>547</v>
      </c>
      <c r="W2" s="1496"/>
      <c r="X2" s="125" t="s">
        <v>620</v>
      </c>
      <c r="Y2" s="125" t="s">
        <v>951</v>
      </c>
      <c r="AA2" s="92" t="s">
        <v>621</v>
      </c>
      <c r="AB2" s="125" t="s">
        <v>620</v>
      </c>
      <c r="AC2" s="92" t="s">
        <v>640</v>
      </c>
    </row>
    <row r="3" spans="1:29" x14ac:dyDescent="0.15">
      <c r="A3" s="94">
        <v>2</v>
      </c>
      <c r="B3" s="94">
        <v>0.5</v>
      </c>
      <c r="C3" s="94">
        <v>2</v>
      </c>
      <c r="D3" s="94"/>
      <c r="E3" s="95">
        <v>0.5</v>
      </c>
      <c r="G3" s="95" t="s">
        <v>952</v>
      </c>
      <c r="H3" s="95">
        <v>1945</v>
      </c>
      <c r="I3" s="92" t="s">
        <v>429</v>
      </c>
      <c r="J3" s="92" t="s">
        <v>430</v>
      </c>
      <c r="K3" s="92" t="s">
        <v>431</v>
      </c>
      <c r="L3" s="92" t="s">
        <v>432</v>
      </c>
      <c r="M3" s="92" t="s">
        <v>433</v>
      </c>
      <c r="N3" s="92">
        <v>1998</v>
      </c>
      <c r="O3" s="92">
        <v>2001</v>
      </c>
      <c r="P3" s="92">
        <v>2009</v>
      </c>
      <c r="S3" s="95" t="s">
        <v>512</v>
      </c>
      <c r="T3" s="95">
        <f t="shared" ref="T3:T34" si="0">IF(W:W=1,VLOOKUP(V:V,A:C,COLUMN(C:C),0),IF(W:W=2,VLOOKUP(V:V,A:D,COLUMN(D:D),0),V:V))</f>
        <v>18</v>
      </c>
      <c r="U3" s="95">
        <f t="shared" ref="U3:U34" si="1">IF(W:W=2,VLOOKUP(V:V,A:D,COLUMN(D:D),0),V:V)</f>
        <v>17</v>
      </c>
      <c r="V3" s="95">
        <v>17</v>
      </c>
      <c r="W3" s="95">
        <v>1</v>
      </c>
      <c r="X3" s="171">
        <v>0.1</v>
      </c>
      <c r="Y3" s="95">
        <v>17</v>
      </c>
      <c r="AA3" s="173" t="s">
        <v>622</v>
      </c>
      <c r="AB3" s="172">
        <v>0.1</v>
      </c>
      <c r="AC3" s="95">
        <v>1</v>
      </c>
    </row>
    <row r="4" spans="1:29" x14ac:dyDescent="0.15">
      <c r="A4" s="95">
        <v>3</v>
      </c>
      <c r="B4" s="96">
        <v>0.33300000000000002</v>
      </c>
      <c r="C4" s="95">
        <v>3</v>
      </c>
      <c r="D4" s="95"/>
      <c r="E4" s="95">
        <v>0.33400000000000002</v>
      </c>
      <c r="G4" s="95" t="s">
        <v>372</v>
      </c>
      <c r="H4" s="95">
        <v>1946</v>
      </c>
      <c r="I4" s="92" t="s">
        <v>434</v>
      </c>
      <c r="J4" s="92" t="s">
        <v>429</v>
      </c>
      <c r="K4" s="92" t="s">
        <v>430</v>
      </c>
      <c r="L4" s="92" t="s">
        <v>431</v>
      </c>
      <c r="M4" s="92" t="s">
        <v>432</v>
      </c>
      <c r="N4" s="92">
        <v>1998</v>
      </c>
      <c r="O4" s="92">
        <v>2001</v>
      </c>
      <c r="P4" s="92">
        <v>2009</v>
      </c>
      <c r="S4" s="95" t="s">
        <v>513</v>
      </c>
      <c r="T4" s="95">
        <f t="shared" si="0"/>
        <v>18</v>
      </c>
      <c r="U4" s="95">
        <f t="shared" si="1"/>
        <v>17</v>
      </c>
      <c r="V4" s="95">
        <v>17</v>
      </c>
      <c r="W4" s="95">
        <v>1</v>
      </c>
      <c r="X4" s="171">
        <v>0.1</v>
      </c>
      <c r="Y4" s="95">
        <v>17</v>
      </c>
      <c r="AA4" s="173" t="s">
        <v>953</v>
      </c>
      <c r="AB4" s="172">
        <v>0.1</v>
      </c>
      <c r="AC4" s="95">
        <v>6</v>
      </c>
    </row>
    <row r="5" spans="1:29" x14ac:dyDescent="0.15">
      <c r="A5" s="97">
        <v>4</v>
      </c>
      <c r="B5" s="98">
        <v>0.25</v>
      </c>
      <c r="C5" s="94">
        <v>4</v>
      </c>
      <c r="D5" s="97">
        <v>6</v>
      </c>
      <c r="E5" s="95">
        <v>0.25</v>
      </c>
      <c r="G5" s="95" t="s">
        <v>373</v>
      </c>
      <c r="H5" s="95">
        <v>1947</v>
      </c>
      <c r="I5" s="92" t="s">
        <v>435</v>
      </c>
      <c r="J5" s="92" t="s">
        <v>434</v>
      </c>
      <c r="K5" s="92" t="s">
        <v>429</v>
      </c>
      <c r="L5" s="92" t="s">
        <v>430</v>
      </c>
      <c r="M5" s="92" t="s">
        <v>431</v>
      </c>
      <c r="N5" s="92">
        <v>1998</v>
      </c>
      <c r="O5" s="92">
        <v>2001</v>
      </c>
      <c r="P5" s="92">
        <v>2009</v>
      </c>
      <c r="S5" s="95" t="s">
        <v>514</v>
      </c>
      <c r="T5" s="95">
        <f t="shared" si="0"/>
        <v>16</v>
      </c>
      <c r="U5" s="95">
        <f t="shared" si="1"/>
        <v>15</v>
      </c>
      <c r="V5" s="95">
        <v>15</v>
      </c>
      <c r="W5" s="95">
        <v>1</v>
      </c>
      <c r="X5" s="171">
        <v>0.1</v>
      </c>
      <c r="Y5" s="95">
        <v>15</v>
      </c>
      <c r="AA5" s="173" t="s">
        <v>623</v>
      </c>
      <c r="AB5" s="172">
        <v>0.1</v>
      </c>
      <c r="AC5" s="95">
        <v>2</v>
      </c>
    </row>
    <row r="6" spans="1:29" x14ac:dyDescent="0.15">
      <c r="A6" s="97">
        <v>5</v>
      </c>
      <c r="B6" s="98">
        <v>0.2</v>
      </c>
      <c r="C6" s="95">
        <v>5</v>
      </c>
      <c r="D6" s="97">
        <v>6</v>
      </c>
      <c r="E6" s="95">
        <v>0.2</v>
      </c>
      <c r="G6" s="95" t="s">
        <v>374</v>
      </c>
      <c r="H6" s="95">
        <v>1948</v>
      </c>
      <c r="I6" s="92" t="s">
        <v>436</v>
      </c>
      <c r="J6" s="92" t="s">
        <v>435</v>
      </c>
      <c r="K6" s="92" t="s">
        <v>434</v>
      </c>
      <c r="L6" s="92" t="s">
        <v>429</v>
      </c>
      <c r="M6" s="92" t="s">
        <v>430</v>
      </c>
      <c r="N6" s="92">
        <v>1998</v>
      </c>
      <c r="O6" s="92">
        <v>2001</v>
      </c>
      <c r="P6" s="92">
        <v>2009</v>
      </c>
      <c r="S6" s="95" t="s">
        <v>515</v>
      </c>
      <c r="T6" s="95">
        <f t="shared" si="0"/>
        <v>28</v>
      </c>
      <c r="U6" s="95">
        <f t="shared" si="1"/>
        <v>25</v>
      </c>
      <c r="V6" s="95">
        <v>25</v>
      </c>
      <c r="W6" s="95">
        <v>1</v>
      </c>
      <c r="X6" s="171">
        <v>0.1</v>
      </c>
      <c r="Y6" s="95">
        <v>25</v>
      </c>
      <c r="AA6" s="173" t="s">
        <v>624</v>
      </c>
      <c r="AB6" s="172">
        <v>0.1</v>
      </c>
      <c r="AC6" s="95" t="str">
        <f>""</f>
        <v/>
      </c>
    </row>
    <row r="7" spans="1:29" x14ac:dyDescent="0.15">
      <c r="A7" s="97">
        <v>6</v>
      </c>
      <c r="B7" s="98">
        <v>0.16600000000000001</v>
      </c>
      <c r="C7" s="94">
        <v>6</v>
      </c>
      <c r="D7" s="97"/>
      <c r="E7" s="95">
        <v>0.16700000000000001</v>
      </c>
      <c r="G7" s="95" t="s">
        <v>375</v>
      </c>
      <c r="H7" s="95">
        <v>1949</v>
      </c>
      <c r="I7" s="92" t="s">
        <v>437</v>
      </c>
      <c r="J7" s="92" t="s">
        <v>436</v>
      </c>
      <c r="K7" s="92" t="s">
        <v>435</v>
      </c>
      <c r="L7" s="92" t="s">
        <v>434</v>
      </c>
      <c r="M7" s="92" t="s">
        <v>429</v>
      </c>
      <c r="N7" s="92">
        <v>1998</v>
      </c>
      <c r="O7" s="92">
        <v>2001</v>
      </c>
      <c r="P7" s="92">
        <v>2009</v>
      </c>
      <c r="S7" s="95" t="s">
        <v>516</v>
      </c>
      <c r="T7" s="95">
        <f t="shared" si="0"/>
        <v>20</v>
      </c>
      <c r="U7" s="95">
        <f t="shared" si="1"/>
        <v>19</v>
      </c>
      <c r="V7" s="95">
        <v>19</v>
      </c>
      <c r="W7" s="95">
        <v>1</v>
      </c>
      <c r="X7" s="171">
        <v>0.1</v>
      </c>
      <c r="Y7" s="95">
        <v>19</v>
      </c>
      <c r="AA7" s="173" t="s">
        <v>625</v>
      </c>
      <c r="AB7" s="172">
        <v>0</v>
      </c>
      <c r="AC7" s="95">
        <v>4</v>
      </c>
    </row>
    <row r="8" spans="1:29" x14ac:dyDescent="0.15">
      <c r="A8" s="97">
        <v>7</v>
      </c>
      <c r="B8" s="98">
        <v>0.14199999999999999</v>
      </c>
      <c r="C8" s="95">
        <v>7</v>
      </c>
      <c r="D8" s="97"/>
      <c r="E8" s="95">
        <v>0.14299999999999999</v>
      </c>
      <c r="G8" s="95" t="s">
        <v>376</v>
      </c>
      <c r="H8" s="95">
        <v>1950</v>
      </c>
      <c r="I8" s="92" t="s">
        <v>438</v>
      </c>
      <c r="J8" s="92" t="s">
        <v>437</v>
      </c>
      <c r="K8" s="92" t="s">
        <v>436</v>
      </c>
      <c r="L8" s="92" t="s">
        <v>435</v>
      </c>
      <c r="M8" s="92" t="s">
        <v>434</v>
      </c>
      <c r="N8" s="92">
        <v>1998</v>
      </c>
      <c r="O8" s="92">
        <v>2001</v>
      </c>
      <c r="P8" s="92">
        <v>2009</v>
      </c>
      <c r="S8" s="95" t="s">
        <v>517</v>
      </c>
      <c r="T8" s="95">
        <f t="shared" si="0"/>
        <v>35</v>
      </c>
      <c r="U8" s="95">
        <f t="shared" si="1"/>
        <v>31</v>
      </c>
      <c r="V8" s="95">
        <v>31</v>
      </c>
      <c r="W8" s="95">
        <v>1</v>
      </c>
      <c r="X8" s="171">
        <v>0.1</v>
      </c>
      <c r="Y8" s="95">
        <v>31</v>
      </c>
      <c r="AA8" s="173" t="s">
        <v>912</v>
      </c>
      <c r="AB8" s="172">
        <v>0</v>
      </c>
      <c r="AC8" s="95">
        <v>4</v>
      </c>
    </row>
    <row r="9" spans="1:29" x14ac:dyDescent="0.15">
      <c r="A9" s="97">
        <v>8</v>
      </c>
      <c r="B9" s="98">
        <v>0.125</v>
      </c>
      <c r="C9" s="94">
        <v>8</v>
      </c>
      <c r="D9" s="97"/>
      <c r="E9" s="95">
        <v>0.125</v>
      </c>
      <c r="G9" s="95" t="s">
        <v>377</v>
      </c>
      <c r="H9" s="95">
        <v>1951</v>
      </c>
      <c r="I9" s="92" t="s">
        <v>439</v>
      </c>
      <c r="J9" s="92" t="s">
        <v>438</v>
      </c>
      <c r="K9" s="92" t="s">
        <v>437</v>
      </c>
      <c r="L9" s="92" t="s">
        <v>436</v>
      </c>
      <c r="M9" s="92" t="s">
        <v>435</v>
      </c>
      <c r="N9" s="92">
        <v>1998</v>
      </c>
      <c r="O9" s="92">
        <v>2001</v>
      </c>
      <c r="P9" s="92">
        <v>2009</v>
      </c>
      <c r="S9" s="95" t="s">
        <v>518</v>
      </c>
      <c r="T9" s="95">
        <f t="shared" si="0"/>
        <v>28</v>
      </c>
      <c r="U9" s="95">
        <f t="shared" si="1"/>
        <v>25</v>
      </c>
      <c r="V9" s="95">
        <v>25</v>
      </c>
      <c r="W9" s="95">
        <v>1</v>
      </c>
      <c r="X9" s="171">
        <v>0.1</v>
      </c>
      <c r="Y9" s="95">
        <v>25</v>
      </c>
      <c r="AA9" s="173" t="s">
        <v>626</v>
      </c>
      <c r="AB9" s="172">
        <v>0</v>
      </c>
      <c r="AC9" s="95">
        <v>4</v>
      </c>
    </row>
    <row r="10" spans="1:29" x14ac:dyDescent="0.15">
      <c r="A10" s="97">
        <v>9</v>
      </c>
      <c r="B10" s="98">
        <v>0.111</v>
      </c>
      <c r="C10" s="95">
        <v>9</v>
      </c>
      <c r="D10" s="97"/>
      <c r="E10" s="95">
        <v>0.112</v>
      </c>
      <c r="G10" s="95" t="s">
        <v>378</v>
      </c>
      <c r="H10" s="95">
        <v>1952</v>
      </c>
      <c r="I10" s="92" t="s">
        <v>440</v>
      </c>
      <c r="J10" s="92" t="s">
        <v>439</v>
      </c>
      <c r="K10" s="92" t="s">
        <v>438</v>
      </c>
      <c r="L10" s="92" t="s">
        <v>437</v>
      </c>
      <c r="M10" s="92" t="s">
        <v>436</v>
      </c>
      <c r="N10" s="92">
        <v>1998</v>
      </c>
      <c r="O10" s="92">
        <v>2001</v>
      </c>
      <c r="P10" s="92">
        <v>2009</v>
      </c>
      <c r="S10" s="95" t="s">
        <v>519</v>
      </c>
      <c r="T10" s="95">
        <f t="shared" si="0"/>
        <v>20</v>
      </c>
      <c r="U10" s="95">
        <f t="shared" si="1"/>
        <v>19</v>
      </c>
      <c r="V10" s="95">
        <v>19</v>
      </c>
      <c r="W10" s="95">
        <v>1</v>
      </c>
      <c r="X10" s="171">
        <v>0.1</v>
      </c>
      <c r="Y10" s="95">
        <v>19</v>
      </c>
      <c r="AA10" s="173" t="s">
        <v>627</v>
      </c>
      <c r="AB10" s="172">
        <v>0.4</v>
      </c>
      <c r="AC10" s="95">
        <v>5</v>
      </c>
    </row>
    <row r="11" spans="1:29" x14ac:dyDescent="0.15">
      <c r="A11" s="97">
        <v>10</v>
      </c>
      <c r="B11" s="98">
        <v>0.1</v>
      </c>
      <c r="C11" s="94">
        <v>10</v>
      </c>
      <c r="D11" s="97"/>
      <c r="E11" s="95">
        <v>0.1</v>
      </c>
      <c r="G11" s="95" t="s">
        <v>379</v>
      </c>
      <c r="H11" s="95">
        <v>1953</v>
      </c>
      <c r="I11" s="92" t="s">
        <v>441</v>
      </c>
      <c r="J11" s="92" t="s">
        <v>440</v>
      </c>
      <c r="K11" s="92" t="s">
        <v>439</v>
      </c>
      <c r="L11" s="92" t="s">
        <v>438</v>
      </c>
      <c r="M11" s="92" t="s">
        <v>437</v>
      </c>
      <c r="N11" s="92">
        <v>1998</v>
      </c>
      <c r="O11" s="92">
        <v>2001</v>
      </c>
      <c r="P11" s="92">
        <v>2009</v>
      </c>
      <c r="S11" s="95" t="s">
        <v>520</v>
      </c>
      <c r="T11" s="95">
        <f t="shared" si="0"/>
        <v>35</v>
      </c>
      <c r="U11" s="95">
        <f t="shared" si="1"/>
        <v>31</v>
      </c>
      <c r="V11" s="95">
        <v>31</v>
      </c>
      <c r="W11" s="95">
        <v>1</v>
      </c>
      <c r="X11" s="171">
        <v>0.1</v>
      </c>
      <c r="Y11" s="95">
        <v>31</v>
      </c>
      <c r="AA11" s="173" t="s">
        <v>628</v>
      </c>
      <c r="AB11" s="172">
        <v>0.2</v>
      </c>
      <c r="AC11" s="95">
        <v>5</v>
      </c>
    </row>
    <row r="12" spans="1:29" x14ac:dyDescent="0.15">
      <c r="A12" s="97">
        <v>11</v>
      </c>
      <c r="B12" s="98">
        <v>0.09</v>
      </c>
      <c r="C12" s="97">
        <v>12</v>
      </c>
      <c r="D12" s="97"/>
      <c r="E12" s="95">
        <v>9.0999999999999998E-2</v>
      </c>
      <c r="G12" s="95" t="s">
        <v>380</v>
      </c>
      <c r="H12" s="95">
        <v>1954</v>
      </c>
      <c r="I12" s="92" t="s">
        <v>442</v>
      </c>
      <c r="J12" s="92" t="s">
        <v>441</v>
      </c>
      <c r="K12" s="92" t="s">
        <v>440</v>
      </c>
      <c r="L12" s="92" t="s">
        <v>439</v>
      </c>
      <c r="M12" s="92" t="s">
        <v>438</v>
      </c>
      <c r="N12" s="92">
        <v>1998</v>
      </c>
      <c r="O12" s="92">
        <v>2001</v>
      </c>
      <c r="P12" s="92">
        <v>2009</v>
      </c>
      <c r="S12" s="95" t="s">
        <v>521</v>
      </c>
      <c r="T12" s="95">
        <f t="shared" si="0"/>
        <v>26</v>
      </c>
      <c r="U12" s="95">
        <f t="shared" si="1"/>
        <v>24</v>
      </c>
      <c r="V12" s="95">
        <v>24</v>
      </c>
      <c r="W12" s="95">
        <v>1</v>
      </c>
      <c r="X12" s="171">
        <v>0.1</v>
      </c>
      <c r="Y12" s="95">
        <v>24</v>
      </c>
      <c r="AA12" s="173" t="s">
        <v>630</v>
      </c>
      <c r="AB12" s="172">
        <v>0.2</v>
      </c>
      <c r="AC12" s="95">
        <v>5</v>
      </c>
    </row>
    <row r="13" spans="1:29" x14ac:dyDescent="0.15">
      <c r="A13" s="97">
        <v>12</v>
      </c>
      <c r="B13" s="98">
        <v>8.3000000000000004E-2</v>
      </c>
      <c r="C13" s="97">
        <v>13</v>
      </c>
      <c r="D13" s="97"/>
      <c r="E13" s="95">
        <v>8.4000000000000005E-2</v>
      </c>
      <c r="G13" s="95" t="s">
        <v>381</v>
      </c>
      <c r="H13" s="95">
        <v>1955</v>
      </c>
      <c r="I13" s="92" t="s">
        <v>443</v>
      </c>
      <c r="J13" s="92" t="s">
        <v>442</v>
      </c>
      <c r="K13" s="92" t="s">
        <v>441</v>
      </c>
      <c r="L13" s="92" t="s">
        <v>440</v>
      </c>
      <c r="M13" s="92" t="s">
        <v>439</v>
      </c>
      <c r="N13" s="92">
        <v>1998</v>
      </c>
      <c r="O13" s="92">
        <v>2001</v>
      </c>
      <c r="P13" s="92">
        <v>2009</v>
      </c>
      <c r="S13" s="95" t="s">
        <v>522</v>
      </c>
      <c r="T13" s="95">
        <f t="shared" si="0"/>
        <v>18</v>
      </c>
      <c r="U13" s="95">
        <f t="shared" si="1"/>
        <v>17</v>
      </c>
      <c r="V13" s="95">
        <v>17</v>
      </c>
      <c r="W13" s="95">
        <v>1</v>
      </c>
      <c r="X13" s="171">
        <v>0.1</v>
      </c>
      <c r="Y13" s="95">
        <v>17</v>
      </c>
      <c r="AA13" s="173" t="s">
        <v>629</v>
      </c>
      <c r="AB13" s="172">
        <v>0.1</v>
      </c>
      <c r="AC13" s="95">
        <v>5</v>
      </c>
    </row>
    <row r="14" spans="1:29" x14ac:dyDescent="0.15">
      <c r="A14" s="97">
        <v>13</v>
      </c>
      <c r="B14" s="98">
        <v>7.5999999999999998E-2</v>
      </c>
      <c r="C14" s="97">
        <v>14</v>
      </c>
      <c r="D14" s="97"/>
      <c r="E14" s="95">
        <v>7.6999999999999999E-2</v>
      </c>
      <c r="G14" s="95" t="s">
        <v>382</v>
      </c>
      <c r="H14" s="95">
        <v>1956</v>
      </c>
      <c r="I14" s="92" t="s">
        <v>444</v>
      </c>
      <c r="J14" s="92" t="s">
        <v>443</v>
      </c>
      <c r="K14" s="92" t="s">
        <v>442</v>
      </c>
      <c r="L14" s="92" t="s">
        <v>441</v>
      </c>
      <c r="M14" s="92" t="s">
        <v>440</v>
      </c>
      <c r="N14" s="92">
        <v>1998</v>
      </c>
      <c r="O14" s="92">
        <v>2001</v>
      </c>
      <c r="P14" s="92">
        <v>2009</v>
      </c>
      <c r="S14" s="95" t="s">
        <v>523</v>
      </c>
      <c r="T14" s="95">
        <f t="shared" si="0"/>
        <v>10</v>
      </c>
      <c r="U14" s="95">
        <f t="shared" si="1"/>
        <v>10</v>
      </c>
      <c r="V14" s="95">
        <v>10</v>
      </c>
      <c r="W14" s="95" t="str">
        <f>""</f>
        <v/>
      </c>
      <c r="X14" s="171">
        <v>0.1</v>
      </c>
      <c r="Y14" s="95">
        <v>10</v>
      </c>
      <c r="AA14" s="173" t="s">
        <v>631</v>
      </c>
      <c r="AB14" s="172">
        <v>0.5</v>
      </c>
      <c r="AC14" s="95">
        <v>5</v>
      </c>
    </row>
    <row r="15" spans="1:29" x14ac:dyDescent="0.15">
      <c r="A15" s="97">
        <v>14</v>
      </c>
      <c r="B15" s="98">
        <v>7.0999999999999994E-2</v>
      </c>
      <c r="C15" s="97">
        <v>15</v>
      </c>
      <c r="D15" s="97"/>
      <c r="E15" s="95">
        <v>7.1999999999999995E-2</v>
      </c>
      <c r="G15" s="95" t="s">
        <v>383</v>
      </c>
      <c r="H15" s="95">
        <v>1957</v>
      </c>
      <c r="I15" s="92" t="s">
        <v>445</v>
      </c>
      <c r="J15" s="92" t="s">
        <v>444</v>
      </c>
      <c r="K15" s="92" t="s">
        <v>443</v>
      </c>
      <c r="L15" s="92" t="s">
        <v>442</v>
      </c>
      <c r="M15" s="92" t="s">
        <v>441</v>
      </c>
      <c r="N15" s="92">
        <v>1998</v>
      </c>
      <c r="O15" s="92">
        <v>2001</v>
      </c>
      <c r="P15" s="92">
        <v>2009</v>
      </c>
      <c r="S15" s="95" t="s">
        <v>524</v>
      </c>
      <c r="T15" s="95">
        <f t="shared" si="0"/>
        <v>8</v>
      </c>
      <c r="U15" s="95">
        <f t="shared" si="1"/>
        <v>8</v>
      </c>
      <c r="V15" s="95">
        <v>8</v>
      </c>
      <c r="W15" s="95" t="str">
        <f>""</f>
        <v/>
      </c>
      <c r="X15" s="171">
        <v>0.1</v>
      </c>
      <c r="Y15" s="95">
        <v>8</v>
      </c>
      <c r="AA15" s="173" t="s">
        <v>632</v>
      </c>
      <c r="AB15" s="172">
        <v>0.2</v>
      </c>
      <c r="AC15" s="95">
        <v>5</v>
      </c>
    </row>
    <row r="16" spans="1:29" x14ac:dyDescent="0.15">
      <c r="A16" s="97">
        <v>15</v>
      </c>
      <c r="B16" s="98">
        <v>6.6000000000000003E-2</v>
      </c>
      <c r="C16" s="97">
        <v>16</v>
      </c>
      <c r="D16" s="97"/>
      <c r="E16" s="95">
        <v>6.7000000000000004E-2</v>
      </c>
      <c r="G16" s="95" t="s">
        <v>384</v>
      </c>
      <c r="H16" s="95">
        <v>1958</v>
      </c>
      <c r="I16" s="92" t="s">
        <v>446</v>
      </c>
      <c r="J16" s="92" t="s">
        <v>445</v>
      </c>
      <c r="K16" s="92" t="s">
        <v>444</v>
      </c>
      <c r="L16" s="92" t="s">
        <v>443</v>
      </c>
      <c r="M16" s="92" t="s">
        <v>442</v>
      </c>
      <c r="N16" s="92">
        <v>1998</v>
      </c>
      <c r="O16" s="92">
        <v>2001</v>
      </c>
      <c r="P16" s="92">
        <v>2009</v>
      </c>
      <c r="S16" s="95" t="s">
        <v>525</v>
      </c>
      <c r="T16" s="95">
        <f t="shared" si="0"/>
        <v>4</v>
      </c>
      <c r="U16" s="95">
        <f t="shared" si="1"/>
        <v>4</v>
      </c>
      <c r="V16" s="95">
        <v>4</v>
      </c>
      <c r="W16" s="95" t="str">
        <f>""</f>
        <v/>
      </c>
      <c r="X16" s="171">
        <v>0.1</v>
      </c>
      <c r="Y16" s="95">
        <v>4</v>
      </c>
      <c r="AA16" s="173" t="s">
        <v>633</v>
      </c>
      <c r="AB16" s="172">
        <v>0.2</v>
      </c>
      <c r="AC16" s="95">
        <v>5</v>
      </c>
    </row>
    <row r="17" spans="1:29" x14ac:dyDescent="0.15">
      <c r="A17" s="97">
        <v>16</v>
      </c>
      <c r="B17" s="98">
        <v>6.2E-2</v>
      </c>
      <c r="C17" s="97">
        <v>17</v>
      </c>
      <c r="D17" s="97"/>
      <c r="E17" s="95">
        <v>6.3E-2</v>
      </c>
      <c r="G17" s="95" t="s">
        <v>385</v>
      </c>
      <c r="H17" s="95">
        <v>1959</v>
      </c>
      <c r="I17" s="92" t="s">
        <v>447</v>
      </c>
      <c r="J17" s="92" t="s">
        <v>446</v>
      </c>
      <c r="K17" s="92" t="s">
        <v>445</v>
      </c>
      <c r="L17" s="92" t="s">
        <v>444</v>
      </c>
      <c r="M17" s="92" t="s">
        <v>443</v>
      </c>
      <c r="N17" s="92">
        <v>1998</v>
      </c>
      <c r="O17" s="92">
        <v>2001</v>
      </c>
      <c r="P17" s="92">
        <v>2009</v>
      </c>
      <c r="S17" s="95" t="s">
        <v>369</v>
      </c>
      <c r="T17" s="95">
        <f t="shared" si="0"/>
        <v>5</v>
      </c>
      <c r="U17" s="95">
        <f t="shared" si="1"/>
        <v>5</v>
      </c>
      <c r="V17" s="95">
        <v>5</v>
      </c>
      <c r="W17" s="95" t="str">
        <f>""</f>
        <v/>
      </c>
      <c r="X17" s="171">
        <v>0.1</v>
      </c>
      <c r="Y17" s="95">
        <v>5</v>
      </c>
      <c r="AA17" s="173" t="s">
        <v>634</v>
      </c>
      <c r="AB17" s="172">
        <v>0.2</v>
      </c>
      <c r="AC17" s="95">
        <v>5</v>
      </c>
    </row>
    <row r="18" spans="1:29" x14ac:dyDescent="0.15">
      <c r="A18" s="97">
        <v>17</v>
      </c>
      <c r="B18" s="98">
        <v>5.8000000000000003E-2</v>
      </c>
      <c r="C18" s="97">
        <v>18</v>
      </c>
      <c r="D18" s="97"/>
      <c r="E18" s="95">
        <v>5.8999999999999997E-2</v>
      </c>
      <c r="G18" s="95" t="s">
        <v>386</v>
      </c>
      <c r="H18" s="95">
        <v>1960</v>
      </c>
      <c r="I18" s="92" t="s">
        <v>448</v>
      </c>
      <c r="J18" s="92" t="s">
        <v>447</v>
      </c>
      <c r="K18" s="92" t="s">
        <v>446</v>
      </c>
      <c r="L18" s="92" t="s">
        <v>445</v>
      </c>
      <c r="M18" s="92" t="s">
        <v>444</v>
      </c>
      <c r="N18" s="92">
        <v>1998</v>
      </c>
      <c r="O18" s="92">
        <v>2001</v>
      </c>
      <c r="P18" s="92">
        <v>2009</v>
      </c>
      <c r="S18" s="95" t="s">
        <v>526</v>
      </c>
      <c r="T18" s="95">
        <f t="shared" si="0"/>
        <v>4</v>
      </c>
      <c r="U18" s="95">
        <f t="shared" si="1"/>
        <v>4</v>
      </c>
      <c r="V18" s="95">
        <v>4</v>
      </c>
      <c r="W18" s="95" t="str">
        <f>""</f>
        <v/>
      </c>
      <c r="X18" s="171">
        <v>0.1</v>
      </c>
      <c r="Y18" s="95">
        <v>4</v>
      </c>
      <c r="AA18" s="173" t="s">
        <v>635</v>
      </c>
      <c r="AB18" s="172">
        <v>0.1</v>
      </c>
      <c r="AC18" s="95">
        <v>5</v>
      </c>
    </row>
    <row r="19" spans="1:29" x14ac:dyDescent="0.15">
      <c r="A19" s="97">
        <v>18</v>
      </c>
      <c r="B19" s="98">
        <v>5.5E-2</v>
      </c>
      <c r="C19" s="97">
        <v>19</v>
      </c>
      <c r="D19" s="97"/>
      <c r="E19" s="95">
        <v>5.6000000000000001E-2</v>
      </c>
      <c r="G19" s="95" t="s">
        <v>387</v>
      </c>
      <c r="H19" s="95">
        <v>1961</v>
      </c>
      <c r="I19" s="92" t="s">
        <v>449</v>
      </c>
      <c r="J19" s="92" t="s">
        <v>448</v>
      </c>
      <c r="K19" s="92" t="s">
        <v>447</v>
      </c>
      <c r="L19" s="92" t="s">
        <v>446</v>
      </c>
      <c r="M19" s="92" t="s">
        <v>445</v>
      </c>
      <c r="N19" s="92">
        <v>1998</v>
      </c>
      <c r="O19" s="92">
        <v>2001</v>
      </c>
      <c r="P19" s="92">
        <v>2009</v>
      </c>
      <c r="S19" s="95" t="s">
        <v>527</v>
      </c>
      <c r="T19" s="95">
        <f t="shared" si="0"/>
        <v>5</v>
      </c>
      <c r="U19" s="95">
        <f t="shared" si="1"/>
        <v>5</v>
      </c>
      <c r="V19" s="95">
        <v>5</v>
      </c>
      <c r="W19" s="95" t="str">
        <f>""</f>
        <v/>
      </c>
      <c r="X19" s="171">
        <v>0.1</v>
      </c>
      <c r="Y19" s="95">
        <v>5</v>
      </c>
      <c r="AA19" s="173" t="s">
        <v>636</v>
      </c>
      <c r="AB19" s="172">
        <v>0.3</v>
      </c>
      <c r="AC19" s="95">
        <v>5</v>
      </c>
    </row>
    <row r="20" spans="1:29" x14ac:dyDescent="0.15">
      <c r="A20" s="97">
        <v>19</v>
      </c>
      <c r="B20" s="98">
        <v>5.1999999999999998E-2</v>
      </c>
      <c r="C20" s="97">
        <v>20</v>
      </c>
      <c r="D20" s="97"/>
      <c r="E20" s="95">
        <v>5.2999999999999999E-2</v>
      </c>
      <c r="G20" s="95" t="s">
        <v>388</v>
      </c>
      <c r="H20" s="95">
        <v>1962</v>
      </c>
      <c r="I20" s="92" t="s">
        <v>450</v>
      </c>
      <c r="J20" s="92" t="s">
        <v>449</v>
      </c>
      <c r="K20" s="92" t="s">
        <v>448</v>
      </c>
      <c r="L20" s="92" t="s">
        <v>447</v>
      </c>
      <c r="M20" s="92" t="s">
        <v>446</v>
      </c>
      <c r="N20" s="92">
        <v>1998</v>
      </c>
      <c r="O20" s="92">
        <v>2001</v>
      </c>
      <c r="P20" s="92">
        <v>2009</v>
      </c>
      <c r="S20" s="95" t="s">
        <v>528</v>
      </c>
      <c r="T20" s="95">
        <f t="shared" si="0"/>
        <v>5</v>
      </c>
      <c r="U20" s="95">
        <f t="shared" si="1"/>
        <v>5</v>
      </c>
      <c r="V20" s="95">
        <v>5</v>
      </c>
      <c r="W20" s="95">
        <v>6</v>
      </c>
      <c r="X20" s="171">
        <v>0.1</v>
      </c>
      <c r="Y20" s="95">
        <v>7</v>
      </c>
      <c r="AA20" s="173" t="s">
        <v>637</v>
      </c>
      <c r="AB20" s="172">
        <v>0.3</v>
      </c>
      <c r="AC20" s="95">
        <v>7</v>
      </c>
    </row>
    <row r="21" spans="1:29" x14ac:dyDescent="0.15">
      <c r="A21" s="97">
        <v>20</v>
      </c>
      <c r="B21" s="98">
        <v>0.05</v>
      </c>
      <c r="C21" s="97">
        <v>22</v>
      </c>
      <c r="D21" s="97"/>
      <c r="E21" s="95">
        <v>0.05</v>
      </c>
      <c r="G21" s="95" t="s">
        <v>389</v>
      </c>
      <c r="H21" s="95">
        <v>1963</v>
      </c>
      <c r="I21" s="92" t="s">
        <v>451</v>
      </c>
      <c r="J21" s="92" t="s">
        <v>450</v>
      </c>
      <c r="K21" s="92" t="s">
        <v>449</v>
      </c>
      <c r="L21" s="92" t="s">
        <v>448</v>
      </c>
      <c r="M21" s="92" t="s">
        <v>447</v>
      </c>
      <c r="N21" s="92">
        <v>1998</v>
      </c>
      <c r="O21" s="92">
        <v>2001</v>
      </c>
      <c r="P21" s="92">
        <v>2009</v>
      </c>
      <c r="S21" s="95" t="s">
        <v>529</v>
      </c>
      <c r="T21" s="95">
        <f t="shared" si="0"/>
        <v>8</v>
      </c>
      <c r="U21" s="95">
        <f t="shared" si="1"/>
        <v>8</v>
      </c>
      <c r="V21" s="95">
        <v>8</v>
      </c>
      <c r="W21" s="95">
        <v>6</v>
      </c>
      <c r="X21" s="171">
        <v>0.1</v>
      </c>
      <c r="Y21" s="95">
        <v>7</v>
      </c>
      <c r="AA21" s="173" t="s">
        <v>638</v>
      </c>
      <c r="AB21" s="172">
        <v>0.05</v>
      </c>
      <c r="AC21" s="95">
        <v>7</v>
      </c>
    </row>
    <row r="22" spans="1:29" x14ac:dyDescent="0.15">
      <c r="A22" s="97">
        <v>21</v>
      </c>
      <c r="B22" s="98">
        <v>4.8000000000000001E-2</v>
      </c>
      <c r="C22" s="97">
        <v>23</v>
      </c>
      <c r="D22" s="97"/>
      <c r="E22" s="95">
        <v>4.8000000000000001E-2</v>
      </c>
      <c r="G22" s="95" t="s">
        <v>390</v>
      </c>
      <c r="H22" s="95">
        <v>1964</v>
      </c>
      <c r="I22" s="92" t="s">
        <v>452</v>
      </c>
      <c r="J22" s="92" t="s">
        <v>451</v>
      </c>
      <c r="K22" s="92" t="s">
        <v>450</v>
      </c>
      <c r="L22" s="92" t="s">
        <v>449</v>
      </c>
      <c r="M22" s="92" t="s">
        <v>448</v>
      </c>
      <c r="N22" s="92">
        <v>1998</v>
      </c>
      <c r="O22" s="92">
        <v>2001</v>
      </c>
      <c r="P22" s="92">
        <v>2009</v>
      </c>
      <c r="S22" s="95" t="s">
        <v>530</v>
      </c>
      <c r="T22" s="95">
        <f t="shared" si="0"/>
        <v>5</v>
      </c>
      <c r="U22" s="95">
        <f t="shared" si="1"/>
        <v>5</v>
      </c>
      <c r="V22" s="95">
        <v>5</v>
      </c>
      <c r="W22" s="95">
        <v>6</v>
      </c>
      <c r="X22" s="171">
        <v>0.1</v>
      </c>
      <c r="Y22" s="95">
        <v>7</v>
      </c>
      <c r="AA22" s="173" t="s">
        <v>639</v>
      </c>
      <c r="AB22" s="172">
        <v>0.05</v>
      </c>
      <c r="AC22" s="95">
        <v>7</v>
      </c>
    </row>
    <row r="23" spans="1:29" x14ac:dyDescent="0.15">
      <c r="A23" s="97">
        <v>22</v>
      </c>
      <c r="B23" s="98">
        <v>4.5999999999999999E-2</v>
      </c>
      <c r="C23" s="97">
        <v>24</v>
      </c>
      <c r="D23" s="97"/>
      <c r="E23" s="95">
        <v>4.5999999999999999E-2</v>
      </c>
      <c r="G23" s="95" t="s">
        <v>391</v>
      </c>
      <c r="H23" s="95">
        <v>1965</v>
      </c>
      <c r="I23" s="92" t="s">
        <v>453</v>
      </c>
      <c r="J23" s="92" t="s">
        <v>452</v>
      </c>
      <c r="K23" s="92" t="s">
        <v>451</v>
      </c>
      <c r="L23" s="92" t="s">
        <v>450</v>
      </c>
      <c r="M23" s="92" t="s">
        <v>449</v>
      </c>
      <c r="N23" s="92">
        <v>1998</v>
      </c>
      <c r="O23" s="92">
        <v>2001</v>
      </c>
      <c r="P23" s="92">
        <v>2009</v>
      </c>
      <c r="S23" s="95" t="s">
        <v>531</v>
      </c>
      <c r="T23" s="95">
        <f t="shared" si="0"/>
        <v>5</v>
      </c>
      <c r="U23" s="95">
        <f t="shared" si="1"/>
        <v>5</v>
      </c>
      <c r="V23" s="95">
        <v>5</v>
      </c>
      <c r="W23" s="95">
        <v>6</v>
      </c>
      <c r="X23" s="171">
        <v>0.1</v>
      </c>
      <c r="Y23" s="95">
        <v>7</v>
      </c>
    </row>
    <row r="24" spans="1:29" x14ac:dyDescent="0.15">
      <c r="A24" s="97">
        <v>23</v>
      </c>
      <c r="B24" s="98">
        <v>4.3999999999999997E-2</v>
      </c>
      <c r="C24" s="97">
        <v>25</v>
      </c>
      <c r="D24" s="97"/>
      <c r="E24" s="95">
        <v>4.3999999999999997E-2</v>
      </c>
      <c r="G24" s="95" t="s">
        <v>392</v>
      </c>
      <c r="H24" s="95">
        <v>1966</v>
      </c>
      <c r="I24" s="92" t="s">
        <v>454</v>
      </c>
      <c r="J24" s="92" t="s">
        <v>453</v>
      </c>
      <c r="K24" s="92" t="s">
        <v>452</v>
      </c>
      <c r="L24" s="92" t="s">
        <v>451</v>
      </c>
      <c r="M24" s="92" t="s">
        <v>450</v>
      </c>
      <c r="N24" s="92">
        <v>1998</v>
      </c>
      <c r="O24" s="92">
        <v>2001</v>
      </c>
      <c r="P24" s="92">
        <v>2009</v>
      </c>
      <c r="S24" s="95" t="s">
        <v>532</v>
      </c>
      <c r="T24" s="95">
        <f t="shared" si="0"/>
        <v>5</v>
      </c>
      <c r="U24" s="95">
        <f t="shared" si="1"/>
        <v>5</v>
      </c>
      <c r="V24" s="95">
        <v>5</v>
      </c>
      <c r="W24" s="95">
        <v>6</v>
      </c>
      <c r="X24" s="171">
        <v>0.1</v>
      </c>
      <c r="Y24" s="95">
        <v>7</v>
      </c>
    </row>
    <row r="25" spans="1:29" x14ac:dyDescent="0.15">
      <c r="A25" s="97">
        <v>24</v>
      </c>
      <c r="B25" s="98">
        <v>4.2000000000000003E-2</v>
      </c>
      <c r="C25" s="97">
        <v>26</v>
      </c>
      <c r="D25" s="97"/>
      <c r="E25" s="95">
        <v>4.2000000000000003E-2</v>
      </c>
      <c r="G25" s="95" t="s">
        <v>393</v>
      </c>
      <c r="H25" s="95">
        <v>1967</v>
      </c>
      <c r="I25" s="92" t="s">
        <v>455</v>
      </c>
      <c r="J25" s="92" t="s">
        <v>454</v>
      </c>
      <c r="K25" s="92" t="s">
        <v>453</v>
      </c>
      <c r="L25" s="92" t="s">
        <v>452</v>
      </c>
      <c r="M25" s="92" t="s">
        <v>451</v>
      </c>
      <c r="N25" s="92">
        <v>1998</v>
      </c>
      <c r="O25" s="92">
        <v>2001</v>
      </c>
      <c r="P25" s="92">
        <v>2009</v>
      </c>
      <c r="S25" s="95" t="s">
        <v>533</v>
      </c>
      <c r="T25" s="95">
        <f t="shared" si="0"/>
        <v>5</v>
      </c>
      <c r="U25" s="95">
        <f t="shared" si="1"/>
        <v>5</v>
      </c>
      <c r="V25" s="95">
        <v>5</v>
      </c>
      <c r="W25" s="95">
        <v>6</v>
      </c>
      <c r="X25" s="171">
        <v>0.1</v>
      </c>
      <c r="Y25" s="95">
        <v>7</v>
      </c>
    </row>
    <row r="26" spans="1:29" x14ac:dyDescent="0.15">
      <c r="A26" s="97">
        <v>25</v>
      </c>
      <c r="B26" s="98">
        <v>0.04</v>
      </c>
      <c r="C26" s="97">
        <v>28</v>
      </c>
      <c r="D26" s="97"/>
      <c r="E26" s="95">
        <v>0.04</v>
      </c>
      <c r="G26" s="95" t="s">
        <v>394</v>
      </c>
      <c r="H26" s="95">
        <v>1968</v>
      </c>
      <c r="I26" s="92" t="s">
        <v>456</v>
      </c>
      <c r="J26" s="92" t="s">
        <v>455</v>
      </c>
      <c r="K26" s="92" t="s">
        <v>454</v>
      </c>
      <c r="L26" s="92" t="s">
        <v>453</v>
      </c>
      <c r="M26" s="92" t="s">
        <v>452</v>
      </c>
      <c r="N26" s="92">
        <v>1998</v>
      </c>
      <c r="O26" s="92">
        <v>2001</v>
      </c>
      <c r="P26" s="92">
        <v>2009</v>
      </c>
      <c r="S26" s="95" t="s">
        <v>534</v>
      </c>
      <c r="T26" s="95">
        <f t="shared" si="0"/>
        <v>5</v>
      </c>
      <c r="U26" s="95">
        <f t="shared" si="1"/>
        <v>5</v>
      </c>
      <c r="V26" s="95">
        <v>5</v>
      </c>
      <c r="W26" s="95">
        <v>6</v>
      </c>
      <c r="X26" s="171">
        <v>0.1</v>
      </c>
      <c r="Y26" s="95">
        <v>7</v>
      </c>
    </row>
    <row r="27" spans="1:29" x14ac:dyDescent="0.15">
      <c r="A27" s="97">
        <v>26</v>
      </c>
      <c r="B27" s="98">
        <v>3.9E-2</v>
      </c>
      <c r="C27" s="97">
        <v>29</v>
      </c>
      <c r="D27" s="97"/>
      <c r="E27" s="95">
        <v>3.9E-2</v>
      </c>
      <c r="G27" s="95" t="s">
        <v>395</v>
      </c>
      <c r="H27" s="95">
        <v>1969</v>
      </c>
      <c r="I27" s="92" t="s">
        <v>457</v>
      </c>
      <c r="J27" s="92" t="s">
        <v>456</v>
      </c>
      <c r="K27" s="92" t="s">
        <v>455</v>
      </c>
      <c r="L27" s="92" t="s">
        <v>454</v>
      </c>
      <c r="M27" s="92" t="s">
        <v>453</v>
      </c>
      <c r="N27" s="92">
        <v>1998</v>
      </c>
      <c r="O27" s="92">
        <v>2001</v>
      </c>
      <c r="P27" s="92">
        <v>2009</v>
      </c>
      <c r="S27" s="95" t="s">
        <v>535</v>
      </c>
      <c r="T27" s="95">
        <f t="shared" si="0"/>
        <v>5</v>
      </c>
      <c r="U27" s="95">
        <f t="shared" si="1"/>
        <v>5</v>
      </c>
      <c r="V27" s="95">
        <v>5</v>
      </c>
      <c r="W27" s="95">
        <v>6</v>
      </c>
      <c r="X27" s="171">
        <v>0.1</v>
      </c>
      <c r="Y27" s="95">
        <v>7</v>
      </c>
    </row>
    <row r="28" spans="1:29" x14ac:dyDescent="0.15">
      <c r="A28" s="97">
        <v>27</v>
      </c>
      <c r="B28" s="98">
        <v>3.6999999999999998E-2</v>
      </c>
      <c r="C28" s="97">
        <v>30</v>
      </c>
      <c r="D28" s="97"/>
      <c r="E28" s="95">
        <v>3.7999999999999999E-2</v>
      </c>
      <c r="G28" s="95" t="s">
        <v>396</v>
      </c>
      <c r="H28" s="95">
        <v>1970</v>
      </c>
      <c r="I28" s="92" t="s">
        <v>458</v>
      </c>
      <c r="J28" s="92" t="s">
        <v>457</v>
      </c>
      <c r="K28" s="92" t="s">
        <v>456</v>
      </c>
      <c r="L28" s="92" t="s">
        <v>455</v>
      </c>
      <c r="M28" s="92" t="s">
        <v>454</v>
      </c>
      <c r="N28" s="92">
        <v>1998</v>
      </c>
      <c r="O28" s="92">
        <v>2001</v>
      </c>
      <c r="P28" s="92">
        <v>2009</v>
      </c>
      <c r="S28" s="95" t="s">
        <v>954</v>
      </c>
      <c r="T28" s="95">
        <f t="shared" si="0"/>
        <v>5</v>
      </c>
      <c r="U28" s="95">
        <f t="shared" si="1"/>
        <v>5</v>
      </c>
      <c r="V28" s="95">
        <v>5</v>
      </c>
      <c r="W28" s="95">
        <v>6</v>
      </c>
      <c r="X28" s="171">
        <v>0.1</v>
      </c>
      <c r="Y28" s="95">
        <v>7</v>
      </c>
    </row>
    <row r="29" spans="1:29" x14ac:dyDescent="0.15">
      <c r="A29" s="97">
        <v>28</v>
      </c>
      <c r="B29" s="98">
        <v>3.5999999999999997E-2</v>
      </c>
      <c r="C29" s="97">
        <v>32</v>
      </c>
      <c r="D29" s="97"/>
      <c r="E29" s="95">
        <v>3.5999999999999997E-2</v>
      </c>
      <c r="G29" s="95" t="s">
        <v>397</v>
      </c>
      <c r="H29" s="95">
        <v>1971</v>
      </c>
      <c r="I29" s="92" t="s">
        <v>459</v>
      </c>
      <c r="J29" s="92" t="s">
        <v>458</v>
      </c>
      <c r="K29" s="92" t="s">
        <v>457</v>
      </c>
      <c r="L29" s="92" t="s">
        <v>456</v>
      </c>
      <c r="M29" s="92" t="s">
        <v>455</v>
      </c>
      <c r="N29" s="92">
        <v>1998</v>
      </c>
      <c r="O29" s="92">
        <v>2001</v>
      </c>
      <c r="P29" s="92">
        <v>2009</v>
      </c>
      <c r="S29" s="95" t="s">
        <v>536</v>
      </c>
      <c r="T29" s="95">
        <f t="shared" si="0"/>
        <v>5</v>
      </c>
      <c r="U29" s="95">
        <f t="shared" si="1"/>
        <v>5</v>
      </c>
      <c r="V29" s="95">
        <v>5</v>
      </c>
      <c r="W29" s="95">
        <v>6</v>
      </c>
      <c r="X29" s="171">
        <v>0.1</v>
      </c>
      <c r="Y29" s="95">
        <v>7</v>
      </c>
    </row>
    <row r="30" spans="1:29" x14ac:dyDescent="0.15">
      <c r="A30" s="97">
        <v>29</v>
      </c>
      <c r="B30" s="98">
        <v>3.5000000000000003E-2</v>
      </c>
      <c r="C30" s="97">
        <v>33</v>
      </c>
      <c r="D30" s="97"/>
      <c r="E30" s="95">
        <v>3.5000000000000003E-2</v>
      </c>
      <c r="G30" s="95" t="s">
        <v>398</v>
      </c>
      <c r="H30" s="95">
        <v>1972</v>
      </c>
      <c r="I30" s="92" t="s">
        <v>460</v>
      </c>
      <c r="J30" s="92" t="s">
        <v>459</v>
      </c>
      <c r="K30" s="92" t="s">
        <v>458</v>
      </c>
      <c r="L30" s="92" t="s">
        <v>457</v>
      </c>
      <c r="M30" s="92" t="s">
        <v>456</v>
      </c>
      <c r="N30" s="92">
        <v>1998</v>
      </c>
      <c r="O30" s="92">
        <v>2001</v>
      </c>
      <c r="P30" s="92">
        <v>2009</v>
      </c>
      <c r="S30" s="95" t="s">
        <v>537</v>
      </c>
      <c r="T30" s="95">
        <f t="shared" si="0"/>
        <v>5</v>
      </c>
      <c r="U30" s="95">
        <f t="shared" si="1"/>
        <v>5</v>
      </c>
      <c r="V30" s="95">
        <v>5</v>
      </c>
      <c r="W30" s="95">
        <v>6</v>
      </c>
      <c r="X30" s="171">
        <v>0.1</v>
      </c>
      <c r="Y30" s="95">
        <v>7</v>
      </c>
    </row>
    <row r="31" spans="1:29" x14ac:dyDescent="0.15">
      <c r="A31" s="97">
        <v>30</v>
      </c>
      <c r="B31" s="98">
        <v>3.4000000000000002E-2</v>
      </c>
      <c r="C31" s="97">
        <v>34</v>
      </c>
      <c r="D31" s="97"/>
      <c r="E31" s="95">
        <v>3.4000000000000002E-2</v>
      </c>
      <c r="G31" s="95" t="s">
        <v>399</v>
      </c>
      <c r="H31" s="95">
        <v>1973</v>
      </c>
      <c r="I31" s="92" t="s">
        <v>461</v>
      </c>
      <c r="J31" s="92" t="s">
        <v>460</v>
      </c>
      <c r="K31" s="92" t="s">
        <v>459</v>
      </c>
      <c r="L31" s="92" t="s">
        <v>458</v>
      </c>
      <c r="M31" s="92" t="s">
        <v>457</v>
      </c>
      <c r="N31" s="92">
        <v>1998</v>
      </c>
      <c r="O31" s="92">
        <v>2001</v>
      </c>
      <c r="P31" s="92">
        <v>2009</v>
      </c>
      <c r="S31" s="95" t="s">
        <v>1031</v>
      </c>
      <c r="T31" s="95">
        <f t="shared" si="0"/>
        <v>5</v>
      </c>
      <c r="U31" s="95">
        <f t="shared" si="1"/>
        <v>5</v>
      </c>
      <c r="V31" s="95">
        <v>5</v>
      </c>
      <c r="W31" s="95">
        <v>6</v>
      </c>
      <c r="X31" s="171">
        <v>0.1</v>
      </c>
      <c r="Y31" s="95">
        <v>7</v>
      </c>
    </row>
    <row r="32" spans="1:29" x14ac:dyDescent="0.15">
      <c r="A32" s="97">
        <v>31</v>
      </c>
      <c r="B32" s="98">
        <v>3.3000000000000002E-2</v>
      </c>
      <c r="C32" s="97">
        <v>35</v>
      </c>
      <c r="D32" s="97"/>
      <c r="E32" s="95">
        <v>3.3000000000000002E-2</v>
      </c>
      <c r="G32" s="95" t="s">
        <v>400</v>
      </c>
      <c r="H32" s="95">
        <v>1974</v>
      </c>
      <c r="I32" s="92" t="s">
        <v>462</v>
      </c>
      <c r="J32" s="92" t="s">
        <v>461</v>
      </c>
      <c r="K32" s="92" t="s">
        <v>460</v>
      </c>
      <c r="L32" s="92" t="s">
        <v>459</v>
      </c>
      <c r="M32" s="92" t="s">
        <v>458</v>
      </c>
      <c r="N32" s="92">
        <v>1998</v>
      </c>
      <c r="O32" s="92">
        <v>2001</v>
      </c>
      <c r="P32" s="92">
        <v>2009</v>
      </c>
      <c r="S32" s="95" t="s">
        <v>538</v>
      </c>
      <c r="T32" s="95">
        <f t="shared" si="0"/>
        <v>5</v>
      </c>
      <c r="U32" s="95">
        <f t="shared" si="1"/>
        <v>5</v>
      </c>
      <c r="V32" s="95">
        <v>5</v>
      </c>
      <c r="W32" s="95">
        <v>6</v>
      </c>
      <c r="X32" s="171">
        <v>0.1</v>
      </c>
      <c r="Y32" s="95">
        <v>7</v>
      </c>
    </row>
    <row r="33" spans="1:25" x14ac:dyDescent="0.15">
      <c r="A33" s="97">
        <v>32</v>
      </c>
      <c r="B33" s="98">
        <v>3.2000000000000001E-2</v>
      </c>
      <c r="C33" s="97">
        <v>38</v>
      </c>
      <c r="D33" s="97"/>
      <c r="E33" s="95">
        <v>3.2000000000000001E-2</v>
      </c>
      <c r="G33" s="95" t="s">
        <v>401</v>
      </c>
      <c r="H33" s="95">
        <v>1975</v>
      </c>
      <c r="I33" s="92" t="s">
        <v>463</v>
      </c>
      <c r="J33" s="92" t="s">
        <v>462</v>
      </c>
      <c r="K33" s="92" t="s">
        <v>461</v>
      </c>
      <c r="L33" s="92" t="s">
        <v>460</v>
      </c>
      <c r="M33" s="92" t="s">
        <v>459</v>
      </c>
      <c r="N33" s="92">
        <v>1998</v>
      </c>
      <c r="O33" s="92">
        <v>2001</v>
      </c>
      <c r="P33" s="92">
        <v>2009</v>
      </c>
      <c r="S33" s="95" t="s">
        <v>539</v>
      </c>
      <c r="T33" s="95">
        <f t="shared" si="0"/>
        <v>8</v>
      </c>
      <c r="U33" s="95">
        <f t="shared" si="1"/>
        <v>8</v>
      </c>
      <c r="V33" s="95">
        <v>8</v>
      </c>
      <c r="W33" s="95">
        <v>6</v>
      </c>
      <c r="X33" s="171">
        <v>0.1</v>
      </c>
      <c r="Y33" s="95">
        <v>7</v>
      </c>
    </row>
    <row r="34" spans="1:25" x14ac:dyDescent="0.15">
      <c r="A34" s="97">
        <v>33</v>
      </c>
      <c r="B34" s="98">
        <v>3.1E-2</v>
      </c>
      <c r="C34" s="97">
        <v>39</v>
      </c>
      <c r="D34" s="97"/>
      <c r="E34" s="95">
        <v>3.1E-2</v>
      </c>
      <c r="G34" s="95" t="s">
        <v>402</v>
      </c>
      <c r="H34" s="95">
        <v>1976</v>
      </c>
      <c r="I34" s="92" t="s">
        <v>464</v>
      </c>
      <c r="J34" s="92" t="s">
        <v>463</v>
      </c>
      <c r="K34" s="92" t="s">
        <v>462</v>
      </c>
      <c r="L34" s="92" t="s">
        <v>461</v>
      </c>
      <c r="M34" s="92" t="s">
        <v>460</v>
      </c>
      <c r="N34" s="92">
        <v>1998</v>
      </c>
      <c r="O34" s="92">
        <v>2001</v>
      </c>
      <c r="P34" s="92">
        <v>2009</v>
      </c>
      <c r="S34" s="95" t="s">
        <v>540</v>
      </c>
      <c r="T34" s="95">
        <f t="shared" si="0"/>
        <v>8</v>
      </c>
      <c r="U34" s="95">
        <f t="shared" si="1"/>
        <v>8</v>
      </c>
      <c r="V34" s="95">
        <v>8</v>
      </c>
      <c r="W34" s="95">
        <v>6</v>
      </c>
      <c r="X34" s="171">
        <v>0.1</v>
      </c>
      <c r="Y34" s="95">
        <v>7</v>
      </c>
    </row>
    <row r="35" spans="1:25" x14ac:dyDescent="0.15">
      <c r="A35" s="97">
        <v>34</v>
      </c>
      <c r="B35" s="98">
        <v>0.03</v>
      </c>
      <c r="C35" s="97">
        <v>40</v>
      </c>
      <c r="D35" s="97"/>
      <c r="E35" s="95">
        <v>0.03</v>
      </c>
      <c r="G35" s="95" t="s">
        <v>403</v>
      </c>
      <c r="H35" s="95">
        <v>1977</v>
      </c>
      <c r="I35" s="92" t="s">
        <v>465</v>
      </c>
      <c r="J35" s="92" t="s">
        <v>464</v>
      </c>
      <c r="K35" s="92" t="s">
        <v>463</v>
      </c>
      <c r="L35" s="92" t="s">
        <v>462</v>
      </c>
      <c r="M35" s="92" t="s">
        <v>461</v>
      </c>
      <c r="N35" s="92">
        <v>1998</v>
      </c>
      <c r="O35" s="92">
        <v>2001</v>
      </c>
      <c r="P35" s="92">
        <v>2009</v>
      </c>
      <c r="S35" s="95" t="s">
        <v>541</v>
      </c>
      <c r="T35" s="95">
        <f t="shared" ref="T35:T53" si="2">IF(W:W=1,VLOOKUP(V:V,A:C,COLUMN(C:C),0),IF(W:W=2,VLOOKUP(V:V,A:D,COLUMN(D:D),0),V:V))</f>
        <v>8</v>
      </c>
      <c r="U35" s="95">
        <f t="shared" ref="U35:U53" si="3">IF(W:W=2,VLOOKUP(V:V,A:D,COLUMN(D:D),0),V:V)</f>
        <v>8</v>
      </c>
      <c r="V35" s="95">
        <v>8</v>
      </c>
      <c r="W35" s="95">
        <v>6</v>
      </c>
      <c r="X35" s="171">
        <v>0.1</v>
      </c>
      <c r="Y35" s="95">
        <v>7</v>
      </c>
    </row>
    <row r="36" spans="1:25" x14ac:dyDescent="0.15">
      <c r="A36" s="97">
        <v>35</v>
      </c>
      <c r="B36" s="98">
        <v>2.9000000000000001E-2</v>
      </c>
      <c r="C36" s="97">
        <v>41</v>
      </c>
      <c r="D36" s="97"/>
      <c r="E36" s="95">
        <v>2.9000000000000001E-2</v>
      </c>
      <c r="G36" s="95" t="s">
        <v>404</v>
      </c>
      <c r="H36" s="95">
        <v>1978</v>
      </c>
      <c r="I36" s="92" t="s">
        <v>466</v>
      </c>
      <c r="J36" s="92" t="s">
        <v>465</v>
      </c>
      <c r="K36" s="92" t="s">
        <v>464</v>
      </c>
      <c r="L36" s="92" t="s">
        <v>463</v>
      </c>
      <c r="M36" s="92" t="s">
        <v>462</v>
      </c>
      <c r="N36" s="92">
        <v>1998</v>
      </c>
      <c r="O36" s="92">
        <v>2001</v>
      </c>
      <c r="P36" s="92">
        <v>2009</v>
      </c>
      <c r="S36" s="95" t="s">
        <v>542</v>
      </c>
      <c r="T36" s="95">
        <f t="shared" si="2"/>
        <v>8</v>
      </c>
      <c r="U36" s="95">
        <f t="shared" si="3"/>
        <v>8</v>
      </c>
      <c r="V36" s="95">
        <v>8</v>
      </c>
      <c r="W36" s="95">
        <v>6</v>
      </c>
      <c r="X36" s="171">
        <v>0.1</v>
      </c>
      <c r="Y36" s="95">
        <v>7</v>
      </c>
    </row>
    <row r="37" spans="1:25" x14ac:dyDescent="0.15">
      <c r="A37" s="97">
        <v>36</v>
      </c>
      <c r="B37" s="98">
        <v>2.8000000000000001E-2</v>
      </c>
      <c r="C37" s="97">
        <v>42</v>
      </c>
      <c r="D37" s="97"/>
      <c r="E37" s="95">
        <v>2.8000000000000001E-2</v>
      </c>
      <c r="G37" s="95" t="s">
        <v>405</v>
      </c>
      <c r="H37" s="95">
        <v>1979</v>
      </c>
      <c r="I37" s="92" t="s">
        <v>467</v>
      </c>
      <c r="J37" s="92" t="s">
        <v>466</v>
      </c>
      <c r="K37" s="92" t="s">
        <v>465</v>
      </c>
      <c r="L37" s="92" t="s">
        <v>464</v>
      </c>
      <c r="M37" s="92" t="s">
        <v>463</v>
      </c>
      <c r="N37" s="92">
        <v>1998</v>
      </c>
      <c r="O37" s="92">
        <v>2001</v>
      </c>
      <c r="P37" s="92">
        <v>2009</v>
      </c>
      <c r="S37" s="95" t="s">
        <v>543</v>
      </c>
      <c r="T37" s="95">
        <f t="shared" si="2"/>
        <v>5</v>
      </c>
      <c r="U37" s="95">
        <f t="shared" si="3"/>
        <v>5</v>
      </c>
      <c r="V37" s="95">
        <v>5</v>
      </c>
      <c r="W37" s="95">
        <v>6</v>
      </c>
      <c r="X37" s="171">
        <v>0.1</v>
      </c>
      <c r="Y37" s="95">
        <v>7</v>
      </c>
    </row>
    <row r="38" spans="1:25" x14ac:dyDescent="0.15">
      <c r="A38" s="97">
        <v>37</v>
      </c>
      <c r="B38" s="98">
        <v>2.7E-2</v>
      </c>
      <c r="C38" s="97">
        <v>44</v>
      </c>
      <c r="D38" s="97"/>
      <c r="E38" s="95">
        <v>2.8000000000000001E-2</v>
      </c>
      <c r="G38" s="95" t="s">
        <v>406</v>
      </c>
      <c r="H38" s="95">
        <v>1980</v>
      </c>
      <c r="I38" s="92" t="s">
        <v>468</v>
      </c>
      <c r="J38" s="92" t="s">
        <v>467</v>
      </c>
      <c r="K38" s="92" t="s">
        <v>466</v>
      </c>
      <c r="L38" s="92" t="s">
        <v>465</v>
      </c>
      <c r="M38" s="92" t="s">
        <v>464</v>
      </c>
      <c r="N38" s="92">
        <v>1998</v>
      </c>
      <c r="O38" s="92">
        <v>2001</v>
      </c>
      <c r="P38" s="92">
        <v>2009</v>
      </c>
      <c r="S38" s="95" t="s">
        <v>544</v>
      </c>
      <c r="T38" s="95">
        <f t="shared" si="2"/>
        <v>5</v>
      </c>
      <c r="U38" s="95">
        <f t="shared" si="3"/>
        <v>5</v>
      </c>
      <c r="V38" s="95">
        <v>5</v>
      </c>
      <c r="W38" s="95">
        <v>6</v>
      </c>
      <c r="X38" s="171">
        <v>0.1</v>
      </c>
      <c r="Y38" s="95">
        <v>7</v>
      </c>
    </row>
    <row r="39" spans="1:25" x14ac:dyDescent="0.15">
      <c r="A39" s="97">
        <v>38</v>
      </c>
      <c r="B39" s="98">
        <v>2.7E-2</v>
      </c>
      <c r="C39" s="97">
        <v>45</v>
      </c>
      <c r="D39" s="97"/>
      <c r="E39" s="95">
        <v>2.7E-2</v>
      </c>
      <c r="G39" s="95" t="s">
        <v>407</v>
      </c>
      <c r="H39" s="95">
        <v>1981</v>
      </c>
      <c r="I39" s="92" t="s">
        <v>469</v>
      </c>
      <c r="J39" s="92" t="s">
        <v>468</v>
      </c>
      <c r="K39" s="92" t="s">
        <v>467</v>
      </c>
      <c r="L39" s="92" t="s">
        <v>466</v>
      </c>
      <c r="M39" s="92" t="s">
        <v>465</v>
      </c>
      <c r="N39" s="92">
        <v>1998</v>
      </c>
      <c r="O39" s="92">
        <v>2001</v>
      </c>
      <c r="P39" s="92">
        <v>2009</v>
      </c>
      <c r="S39" s="95" t="s">
        <v>545</v>
      </c>
      <c r="T39" s="95">
        <f t="shared" si="2"/>
        <v>8</v>
      </c>
      <c r="U39" s="95">
        <f t="shared" si="3"/>
        <v>8</v>
      </c>
      <c r="V39" s="95">
        <v>8</v>
      </c>
      <c r="W39" s="95">
        <v>6</v>
      </c>
      <c r="X39" s="171">
        <v>0.1</v>
      </c>
      <c r="Y39" s="95">
        <v>7</v>
      </c>
    </row>
    <row r="40" spans="1:25" x14ac:dyDescent="0.15">
      <c r="A40" s="97">
        <v>39</v>
      </c>
      <c r="B40" s="98">
        <v>2.5999999999999999E-2</v>
      </c>
      <c r="C40" s="97">
        <v>47</v>
      </c>
      <c r="D40" s="97"/>
      <c r="E40" s="95">
        <v>2.5999999999999999E-2</v>
      </c>
      <c r="G40" s="95" t="s">
        <v>408</v>
      </c>
      <c r="H40" s="95">
        <v>1982</v>
      </c>
      <c r="I40" s="92" t="s">
        <v>470</v>
      </c>
      <c r="J40" s="92" t="s">
        <v>469</v>
      </c>
      <c r="K40" s="92" t="s">
        <v>468</v>
      </c>
      <c r="L40" s="92" t="s">
        <v>467</v>
      </c>
      <c r="M40" s="92" t="s">
        <v>466</v>
      </c>
      <c r="N40" s="92">
        <v>1998</v>
      </c>
      <c r="O40" s="92">
        <v>2001</v>
      </c>
      <c r="P40" s="92">
        <v>2009</v>
      </c>
      <c r="S40" s="95" t="s">
        <v>546</v>
      </c>
      <c r="T40" s="95">
        <f t="shared" si="2"/>
        <v>10</v>
      </c>
      <c r="U40" s="95">
        <f t="shared" si="3"/>
        <v>10</v>
      </c>
      <c r="V40" s="95">
        <v>10</v>
      </c>
      <c r="W40" s="95">
        <v>6</v>
      </c>
      <c r="X40" s="171">
        <v>0.1</v>
      </c>
      <c r="Y40" s="95">
        <v>7</v>
      </c>
    </row>
    <row r="41" spans="1:25" x14ac:dyDescent="0.15">
      <c r="A41" s="98">
        <v>40</v>
      </c>
      <c r="B41" s="98">
        <v>2.5000000000000001E-2</v>
      </c>
      <c r="C41" s="97"/>
      <c r="D41" s="97"/>
      <c r="E41" s="95">
        <v>2.5000000000000001E-2</v>
      </c>
      <c r="G41" s="95" t="s">
        <v>409</v>
      </c>
      <c r="H41" s="95">
        <v>1983</v>
      </c>
      <c r="I41" s="92" t="s">
        <v>471</v>
      </c>
      <c r="J41" s="92" t="s">
        <v>470</v>
      </c>
      <c r="K41" s="92" t="s">
        <v>469</v>
      </c>
      <c r="L41" s="92" t="s">
        <v>468</v>
      </c>
      <c r="M41" s="92" t="s">
        <v>467</v>
      </c>
      <c r="N41" s="92">
        <v>1998</v>
      </c>
      <c r="O41" s="92">
        <v>2001</v>
      </c>
      <c r="P41" s="92">
        <v>2009</v>
      </c>
      <c r="S41" s="95" t="s">
        <v>913</v>
      </c>
      <c r="T41" s="95">
        <f t="shared" si="2"/>
        <v>6</v>
      </c>
      <c r="U41" s="95">
        <f t="shared" si="3"/>
        <v>6</v>
      </c>
      <c r="V41" s="95">
        <v>4</v>
      </c>
      <c r="W41" s="95">
        <v>2</v>
      </c>
      <c r="X41" s="171">
        <v>0.1</v>
      </c>
      <c r="Y41" s="95">
        <v>4</v>
      </c>
    </row>
    <row r="42" spans="1:25" x14ac:dyDescent="0.15">
      <c r="A42" s="96">
        <v>41</v>
      </c>
      <c r="B42" s="96">
        <v>2.5000000000000001E-2</v>
      </c>
      <c r="C42" s="95">
        <v>50</v>
      </c>
      <c r="D42" s="95"/>
      <c r="E42" s="95">
        <v>2.5000000000000001E-2</v>
      </c>
      <c r="G42" s="95" t="s">
        <v>410</v>
      </c>
      <c r="H42" s="95">
        <v>1984</v>
      </c>
      <c r="I42" s="92" t="s">
        <v>472</v>
      </c>
      <c r="J42" s="92" t="s">
        <v>471</v>
      </c>
      <c r="K42" s="92" t="s">
        <v>470</v>
      </c>
      <c r="L42" s="92" t="s">
        <v>469</v>
      </c>
      <c r="M42" s="92" t="s">
        <v>468</v>
      </c>
      <c r="N42" s="92">
        <v>1998</v>
      </c>
      <c r="O42" s="92">
        <v>2001</v>
      </c>
      <c r="P42" s="92">
        <v>2009</v>
      </c>
      <c r="S42" s="95" t="s">
        <v>580</v>
      </c>
      <c r="T42" s="95">
        <f t="shared" si="2"/>
        <v>6</v>
      </c>
      <c r="U42" s="95">
        <f t="shared" si="3"/>
        <v>6</v>
      </c>
      <c r="V42" s="95">
        <v>5</v>
      </c>
      <c r="W42" s="95">
        <v>2</v>
      </c>
      <c r="X42" s="171">
        <v>0.1</v>
      </c>
      <c r="Y42" s="95">
        <v>5</v>
      </c>
    </row>
    <row r="43" spans="1:25" x14ac:dyDescent="0.15">
      <c r="A43" s="95">
        <v>42</v>
      </c>
      <c r="B43" s="95">
        <v>2.4E-2</v>
      </c>
      <c r="C43" s="95"/>
      <c r="D43" s="95"/>
      <c r="E43" s="95">
        <v>2.4E-2</v>
      </c>
      <c r="G43" s="95" t="s">
        <v>411</v>
      </c>
      <c r="H43" s="95">
        <v>1985</v>
      </c>
      <c r="I43" s="92" t="s">
        <v>473</v>
      </c>
      <c r="J43" s="92" t="s">
        <v>472</v>
      </c>
      <c r="K43" s="92" t="s">
        <v>471</v>
      </c>
      <c r="L43" s="92" t="s">
        <v>470</v>
      </c>
      <c r="M43" s="92" t="s">
        <v>469</v>
      </c>
      <c r="N43" s="92">
        <v>1998</v>
      </c>
      <c r="O43" s="92">
        <v>2001</v>
      </c>
      <c r="P43" s="92">
        <v>2009</v>
      </c>
      <c r="S43" s="95" t="s">
        <v>588</v>
      </c>
      <c r="T43" s="95" t="str">
        <f t="shared" si="2"/>
        <v>-</v>
      </c>
      <c r="U43" s="95" t="str">
        <f t="shared" si="3"/>
        <v>-</v>
      </c>
      <c r="V43" s="95" t="str">
        <f>"-"</f>
        <v>-</v>
      </c>
      <c r="W43" s="95">
        <v>3</v>
      </c>
      <c r="X43" s="171">
        <v>0</v>
      </c>
      <c r="Y43" s="95" t="str">
        <f>"-"</f>
        <v>-</v>
      </c>
    </row>
    <row r="44" spans="1:25" x14ac:dyDescent="0.15">
      <c r="A44" s="95">
        <v>43</v>
      </c>
      <c r="B44" s="95">
        <v>2.4E-2</v>
      </c>
      <c r="C44" s="95"/>
      <c r="D44" s="95"/>
      <c r="E44" s="95">
        <v>2.4E-2</v>
      </c>
      <c r="G44" s="95" t="s">
        <v>412</v>
      </c>
      <c r="H44" s="95">
        <v>1986</v>
      </c>
      <c r="I44" s="92" t="s">
        <v>474</v>
      </c>
      <c r="J44" s="92" t="s">
        <v>473</v>
      </c>
      <c r="K44" s="92" t="s">
        <v>472</v>
      </c>
      <c r="L44" s="92" t="s">
        <v>471</v>
      </c>
      <c r="M44" s="92" t="s">
        <v>470</v>
      </c>
      <c r="N44" s="92">
        <v>1998</v>
      </c>
      <c r="O44" s="92">
        <v>2001</v>
      </c>
      <c r="P44" s="92">
        <v>2009</v>
      </c>
      <c r="S44" s="95">
        <f>減価償却費!C26</f>
        <v>0</v>
      </c>
      <c r="T44" s="95" t="e">
        <f t="shared" si="2"/>
        <v>#N/A</v>
      </c>
      <c r="U44" s="95" t="e">
        <f t="shared" si="3"/>
        <v>#N/A</v>
      </c>
      <c r="V44" s="128" t="e">
        <f>IF(減価償却計算シート!$D$3&lt;2009,減価償却費!K26,減価償却費!K41)</f>
        <v>#N/A</v>
      </c>
      <c r="W44" s="128" t="str">
        <f>IF(減価償却費!X26="","",VLOOKUP(減価償却費!X26,AA:AC,3,0))</f>
        <v/>
      </c>
      <c r="X44" s="171">
        <f>IF(減価償却費!X26="",0.1,VLOOKUP(減価償却費!X26,AA:AC,2,0))</f>
        <v>0.1</v>
      </c>
      <c r="Y44" s="713">
        <f>減価償却費!K26</f>
        <v>0</v>
      </c>
    </row>
    <row r="45" spans="1:25" x14ac:dyDescent="0.15">
      <c r="A45" s="95">
        <v>44</v>
      </c>
      <c r="B45" s="95">
        <v>2.3E-2</v>
      </c>
      <c r="C45" s="95"/>
      <c r="D45" s="95"/>
      <c r="E45" s="95">
        <v>2.3E-2</v>
      </c>
      <c r="G45" s="95" t="s">
        <v>413</v>
      </c>
      <c r="H45" s="95">
        <v>1987</v>
      </c>
      <c r="I45" s="92" t="s">
        <v>475</v>
      </c>
      <c r="J45" s="92" t="s">
        <v>474</v>
      </c>
      <c r="K45" s="92" t="s">
        <v>473</v>
      </c>
      <c r="L45" s="92" t="s">
        <v>472</v>
      </c>
      <c r="M45" s="92" t="s">
        <v>471</v>
      </c>
      <c r="N45" s="92">
        <v>1998</v>
      </c>
      <c r="O45" s="92">
        <v>2001</v>
      </c>
      <c r="P45" s="92">
        <v>2009</v>
      </c>
      <c r="S45" s="95">
        <f>減価償却費!C27</f>
        <v>0</v>
      </c>
      <c r="T45" s="95" t="e">
        <f t="shared" si="2"/>
        <v>#N/A</v>
      </c>
      <c r="U45" s="95" t="e">
        <f t="shared" si="3"/>
        <v>#N/A</v>
      </c>
      <c r="V45" s="128" t="e">
        <f>IF(減価償却計算シート!$D$3&lt;2009,減価償却費!K27,減価償却費!K42)</f>
        <v>#N/A</v>
      </c>
      <c r="W45" s="128" t="str">
        <f>IF(減価償却費!X27="","",VLOOKUP(減価償却費!X27,AA:AC,3,0))</f>
        <v/>
      </c>
      <c r="X45" s="171">
        <f>IF(減価償却費!X27="",0.1,VLOOKUP(減価償却費!X27,AA:AC,2,0))</f>
        <v>0.1</v>
      </c>
      <c r="Y45" s="713">
        <f>減価償却費!K27</f>
        <v>0</v>
      </c>
    </row>
    <row r="46" spans="1:25" x14ac:dyDescent="0.15">
      <c r="A46" s="95">
        <v>45</v>
      </c>
      <c r="B46" s="95">
        <v>2.3E-2</v>
      </c>
      <c r="C46" s="95"/>
      <c r="D46" s="95"/>
      <c r="E46" s="95">
        <v>2.3E-2</v>
      </c>
      <c r="G46" s="95" t="s">
        <v>414</v>
      </c>
      <c r="H46" s="95">
        <v>1988</v>
      </c>
      <c r="I46" s="92" t="s">
        <v>476</v>
      </c>
      <c r="J46" s="92" t="s">
        <v>475</v>
      </c>
      <c r="K46" s="92" t="s">
        <v>474</v>
      </c>
      <c r="L46" s="92" t="s">
        <v>473</v>
      </c>
      <c r="M46" s="92" t="s">
        <v>472</v>
      </c>
      <c r="N46" s="92">
        <v>1998</v>
      </c>
      <c r="O46" s="92">
        <v>2001</v>
      </c>
      <c r="P46" s="92">
        <v>2009</v>
      </c>
      <c r="S46" s="95">
        <f>減価償却費!C28</f>
        <v>0</v>
      </c>
      <c r="T46" s="95" t="e">
        <f t="shared" si="2"/>
        <v>#N/A</v>
      </c>
      <c r="U46" s="95" t="e">
        <f t="shared" si="3"/>
        <v>#N/A</v>
      </c>
      <c r="V46" s="128" t="e">
        <f>IF(減価償却計算シート!$D$3&lt;2009,減価償却費!K28,減価償却費!K43)</f>
        <v>#N/A</v>
      </c>
      <c r="W46" s="128" t="str">
        <f>IF(減価償却費!X28="","",VLOOKUP(減価償却費!X28,AA:AC,3,0))</f>
        <v/>
      </c>
      <c r="X46" s="171">
        <f>IF(減価償却費!X28="",0.1,VLOOKUP(減価償却費!X28,AA:AC,2,0))</f>
        <v>0.1</v>
      </c>
      <c r="Y46" s="713">
        <f>減価償却費!K28</f>
        <v>0</v>
      </c>
    </row>
    <row r="47" spans="1:25" x14ac:dyDescent="0.15">
      <c r="A47" s="95">
        <v>46</v>
      </c>
      <c r="B47" s="95">
        <v>2.1999999999999999E-2</v>
      </c>
      <c r="C47" s="95"/>
      <c r="D47" s="95"/>
      <c r="E47" s="95">
        <v>2.1999999999999999E-2</v>
      </c>
      <c r="G47" s="95" t="s">
        <v>415</v>
      </c>
      <c r="H47" s="95">
        <v>1989</v>
      </c>
      <c r="I47" s="92" t="s">
        <v>477</v>
      </c>
      <c r="J47" s="92" t="s">
        <v>476</v>
      </c>
      <c r="K47" s="92" t="s">
        <v>475</v>
      </c>
      <c r="L47" s="92" t="s">
        <v>474</v>
      </c>
      <c r="M47" s="92" t="s">
        <v>473</v>
      </c>
      <c r="N47" s="92">
        <v>1998</v>
      </c>
      <c r="O47" s="92">
        <v>2001</v>
      </c>
      <c r="P47" s="92">
        <v>2009</v>
      </c>
      <c r="S47" s="95">
        <f>減価償却費!C29</f>
        <v>0</v>
      </c>
      <c r="T47" s="95" t="e">
        <f t="shared" si="2"/>
        <v>#N/A</v>
      </c>
      <c r="U47" s="95" t="e">
        <f t="shared" si="3"/>
        <v>#N/A</v>
      </c>
      <c r="V47" s="128" t="e">
        <f>IF(減価償却計算シート!$D$3&lt;2009,減価償却費!K29,減価償却費!K44)</f>
        <v>#N/A</v>
      </c>
      <c r="W47" s="128" t="str">
        <f>IF(減価償却費!X29="","",VLOOKUP(減価償却費!X29,AA:AC,3,0))</f>
        <v/>
      </c>
      <c r="X47" s="171">
        <f>IF(減価償却費!X29="",0.1,VLOOKUP(減価償却費!X29,AA:AC,2,0))</f>
        <v>0.1</v>
      </c>
      <c r="Y47" s="713">
        <f>減価償却費!K29</f>
        <v>0</v>
      </c>
    </row>
    <row r="48" spans="1:25" x14ac:dyDescent="0.15">
      <c r="A48" s="95">
        <v>47</v>
      </c>
      <c r="B48" s="95">
        <v>2.1999999999999999E-2</v>
      </c>
      <c r="C48" s="95"/>
      <c r="D48" s="95"/>
      <c r="E48" s="95">
        <v>2.1999999999999999E-2</v>
      </c>
      <c r="G48" s="95" t="s">
        <v>955</v>
      </c>
      <c r="H48" s="95">
        <v>1989</v>
      </c>
      <c r="I48" s="92" t="s">
        <v>477</v>
      </c>
      <c r="J48" s="92" t="s">
        <v>476</v>
      </c>
      <c r="K48" s="92" t="s">
        <v>475</v>
      </c>
      <c r="L48" s="92" t="s">
        <v>474</v>
      </c>
      <c r="M48" s="92" t="s">
        <v>473</v>
      </c>
      <c r="N48" s="92">
        <v>1998</v>
      </c>
      <c r="O48" s="92">
        <v>2001</v>
      </c>
      <c r="P48" s="92">
        <v>2009</v>
      </c>
      <c r="S48" s="95">
        <f>減価償却費!C30</f>
        <v>0</v>
      </c>
      <c r="T48" s="95" t="e">
        <f t="shared" si="2"/>
        <v>#N/A</v>
      </c>
      <c r="U48" s="95" t="e">
        <f t="shared" si="3"/>
        <v>#N/A</v>
      </c>
      <c r="V48" s="128" t="e">
        <f>IF(減価償却計算シート!$D$3&lt;2009,減価償却費!K30,減価償却費!K45)</f>
        <v>#N/A</v>
      </c>
      <c r="W48" s="128" t="str">
        <f>IF(減価償却費!X30="","",VLOOKUP(減価償却費!X30,AA:AC,3,0))</f>
        <v/>
      </c>
      <c r="X48" s="171">
        <f>IF(減価償却費!X30="",0.1,VLOOKUP(減価償却費!X30,AA:AC,2,0))</f>
        <v>0.1</v>
      </c>
      <c r="Y48" s="713">
        <f>減価償却費!K30</f>
        <v>0</v>
      </c>
    </row>
    <row r="49" spans="1:25" x14ac:dyDescent="0.15">
      <c r="A49" s="95">
        <v>48</v>
      </c>
      <c r="B49" s="95">
        <v>2.1000000000000001E-2</v>
      </c>
      <c r="C49" s="95"/>
      <c r="D49" s="95"/>
      <c r="E49" s="95">
        <v>2.1000000000000001E-2</v>
      </c>
      <c r="G49" s="95" t="s">
        <v>550</v>
      </c>
      <c r="H49" s="95">
        <v>1990</v>
      </c>
      <c r="I49" s="92" t="s">
        <v>478</v>
      </c>
      <c r="J49" s="92" t="s">
        <v>477</v>
      </c>
      <c r="K49" s="92" t="s">
        <v>476</v>
      </c>
      <c r="L49" s="92" t="s">
        <v>475</v>
      </c>
      <c r="M49" s="92" t="s">
        <v>474</v>
      </c>
      <c r="N49" s="92">
        <v>1998</v>
      </c>
      <c r="O49" s="92">
        <v>2001</v>
      </c>
      <c r="P49" s="92">
        <v>2009</v>
      </c>
      <c r="S49" s="95">
        <f>減価償却費!C31</f>
        <v>0</v>
      </c>
      <c r="T49" s="95" t="e">
        <f t="shared" si="2"/>
        <v>#N/A</v>
      </c>
      <c r="U49" s="95" t="e">
        <f t="shared" si="3"/>
        <v>#N/A</v>
      </c>
      <c r="V49" s="128" t="e">
        <f>IF(減価償却計算シート!$D$3&lt;2009,減価償却費!K31,減価償却費!K46)</f>
        <v>#N/A</v>
      </c>
      <c r="W49" s="128" t="str">
        <f>IF(減価償却費!X31="","",VLOOKUP(減価償却費!X31,AA:AC,3,0))</f>
        <v/>
      </c>
      <c r="X49" s="171">
        <f>IF(減価償却費!X31="",0.1,VLOOKUP(減価償却費!X31,AA:AC,2,0))</f>
        <v>0.1</v>
      </c>
      <c r="Y49" s="713">
        <f>減価償却費!K31</f>
        <v>0</v>
      </c>
    </row>
    <row r="50" spans="1:25" x14ac:dyDescent="0.15">
      <c r="A50" s="95">
        <v>49</v>
      </c>
      <c r="B50" s="95">
        <v>2.1000000000000001E-2</v>
      </c>
      <c r="C50" s="95"/>
      <c r="D50" s="95"/>
      <c r="E50" s="95">
        <v>2.1000000000000001E-2</v>
      </c>
      <c r="G50" s="95" t="s">
        <v>551</v>
      </c>
      <c r="H50" s="95">
        <v>1991</v>
      </c>
      <c r="I50" s="92" t="s">
        <v>479</v>
      </c>
      <c r="J50" s="92" t="s">
        <v>478</v>
      </c>
      <c r="K50" s="92" t="s">
        <v>477</v>
      </c>
      <c r="L50" s="92" t="s">
        <v>476</v>
      </c>
      <c r="M50" s="92" t="s">
        <v>475</v>
      </c>
      <c r="N50" s="92">
        <v>1998</v>
      </c>
      <c r="O50" s="92">
        <v>2001</v>
      </c>
      <c r="P50" s="92">
        <v>2009</v>
      </c>
      <c r="S50" s="95">
        <f>減価償却費!C32</f>
        <v>0</v>
      </c>
      <c r="T50" s="95" t="e">
        <f t="shared" si="2"/>
        <v>#N/A</v>
      </c>
      <c r="U50" s="95" t="e">
        <f t="shared" si="3"/>
        <v>#N/A</v>
      </c>
      <c r="V50" s="128" t="e">
        <f>IF(減価償却計算シート!$D$3&lt;2009,減価償却費!K32,減価償却費!K47)</f>
        <v>#N/A</v>
      </c>
      <c r="W50" s="128" t="str">
        <f>IF(減価償却費!X32="","",VLOOKUP(減価償却費!X32,AA:AC,3,0))</f>
        <v/>
      </c>
      <c r="X50" s="171">
        <f>IF(減価償却費!X32="",0.1,VLOOKUP(減価償却費!X32,AA:AC,2,0))</f>
        <v>0.1</v>
      </c>
      <c r="Y50" s="713">
        <f>減価償却費!K32</f>
        <v>0</v>
      </c>
    </row>
    <row r="51" spans="1:25" x14ac:dyDescent="0.15">
      <c r="A51" s="95">
        <v>50</v>
      </c>
      <c r="B51" s="95">
        <v>0.02</v>
      </c>
      <c r="C51" s="95">
        <v>65</v>
      </c>
      <c r="D51" s="95"/>
      <c r="E51" s="95">
        <v>0.02</v>
      </c>
      <c r="G51" s="95" t="s">
        <v>552</v>
      </c>
      <c r="H51" s="95">
        <v>1992</v>
      </c>
      <c r="I51" s="92" t="s">
        <v>480</v>
      </c>
      <c r="J51" s="92" t="s">
        <v>479</v>
      </c>
      <c r="K51" s="92" t="s">
        <v>478</v>
      </c>
      <c r="L51" s="92" t="s">
        <v>477</v>
      </c>
      <c r="M51" s="92" t="s">
        <v>476</v>
      </c>
      <c r="N51" s="92">
        <v>1998</v>
      </c>
      <c r="O51" s="92">
        <v>2001</v>
      </c>
      <c r="P51" s="92">
        <v>2009</v>
      </c>
      <c r="S51" s="95">
        <f>減価償却費!C33</f>
        <v>0</v>
      </c>
      <c r="T51" s="95" t="e">
        <f t="shared" si="2"/>
        <v>#N/A</v>
      </c>
      <c r="U51" s="95" t="e">
        <f t="shared" si="3"/>
        <v>#N/A</v>
      </c>
      <c r="V51" s="128" t="e">
        <f>IF(減価償却計算シート!$D$3&lt;2009,減価償却費!K33,減価償却費!K48)</f>
        <v>#N/A</v>
      </c>
      <c r="W51" s="128" t="str">
        <f>IF(減価償却費!X33="","",VLOOKUP(減価償却費!X33,AA:AC,3,0))</f>
        <v/>
      </c>
      <c r="X51" s="171">
        <f>IF(減価償却費!X33="",0.1,VLOOKUP(減価償却費!X33,AA:AC,2,0))</f>
        <v>0.1</v>
      </c>
      <c r="Y51" s="713">
        <f>減価償却費!K33</f>
        <v>0</v>
      </c>
    </row>
    <row r="52" spans="1:25" x14ac:dyDescent="0.15">
      <c r="A52" s="95">
        <v>51</v>
      </c>
      <c r="B52" s="95">
        <v>0.02</v>
      </c>
      <c r="C52" s="95"/>
      <c r="D52" s="95"/>
      <c r="E52" s="95">
        <v>0.02</v>
      </c>
      <c r="G52" s="95" t="s">
        <v>553</v>
      </c>
      <c r="H52" s="95">
        <v>1993</v>
      </c>
      <c r="I52" s="92" t="s">
        <v>481</v>
      </c>
      <c r="J52" s="92" t="s">
        <v>480</v>
      </c>
      <c r="K52" s="92" t="s">
        <v>479</v>
      </c>
      <c r="L52" s="92" t="s">
        <v>478</v>
      </c>
      <c r="M52" s="92" t="s">
        <v>477</v>
      </c>
      <c r="N52" s="92">
        <v>1998</v>
      </c>
      <c r="O52" s="92">
        <v>2001</v>
      </c>
      <c r="P52" s="92">
        <v>2009</v>
      </c>
      <c r="S52" s="95">
        <f>減価償却費!C34</f>
        <v>0</v>
      </c>
      <c r="T52" s="95" t="e">
        <f t="shared" si="2"/>
        <v>#N/A</v>
      </c>
      <c r="U52" s="95" t="e">
        <f t="shared" si="3"/>
        <v>#N/A</v>
      </c>
      <c r="V52" s="128" t="e">
        <f>IF(減価償却計算シート!$D$3&lt;2009,減価償却費!K34,減価償却費!K49)</f>
        <v>#N/A</v>
      </c>
      <c r="W52" s="128" t="str">
        <f>IF(減価償却費!X34="","",VLOOKUP(減価償却費!X34,AA:AC,3,0))</f>
        <v/>
      </c>
      <c r="X52" s="171">
        <f>IF(減価償却費!X34="",0.1,VLOOKUP(減価償却費!X34,AA:AC,2,0))</f>
        <v>0.1</v>
      </c>
      <c r="Y52" s="713">
        <f>減価償却費!K34</f>
        <v>0</v>
      </c>
    </row>
    <row r="53" spans="1:25" x14ac:dyDescent="0.15">
      <c r="A53" s="95">
        <v>52</v>
      </c>
      <c r="B53" s="95">
        <v>0.02</v>
      </c>
      <c r="C53" s="95"/>
      <c r="D53" s="95"/>
      <c r="E53" s="95">
        <v>0.02</v>
      </c>
      <c r="G53" s="95" t="s">
        <v>554</v>
      </c>
      <c r="H53" s="95">
        <v>1994</v>
      </c>
      <c r="I53" s="92" t="s">
        <v>482</v>
      </c>
      <c r="J53" s="92" t="s">
        <v>481</v>
      </c>
      <c r="K53" s="92" t="s">
        <v>480</v>
      </c>
      <c r="L53" s="92" t="s">
        <v>479</v>
      </c>
      <c r="M53" s="92" t="s">
        <v>478</v>
      </c>
      <c r="N53" s="92">
        <v>1998</v>
      </c>
      <c r="O53" s="92">
        <v>2001</v>
      </c>
      <c r="P53" s="92">
        <v>2009</v>
      </c>
      <c r="S53" s="95">
        <f>減価償却費!C35</f>
        <v>0</v>
      </c>
      <c r="T53" s="95" t="e">
        <f t="shared" si="2"/>
        <v>#N/A</v>
      </c>
      <c r="U53" s="95" t="e">
        <f t="shared" si="3"/>
        <v>#N/A</v>
      </c>
      <c r="V53" s="128" t="e">
        <f>IF(減価償却計算シート!$D$3&lt;2009,減価償却費!K35,減価償却費!K50)</f>
        <v>#N/A</v>
      </c>
      <c r="W53" s="128" t="str">
        <f>IF(減価償却費!X35="","",VLOOKUP(減価償却費!X35,AA:AC,3,0))</f>
        <v/>
      </c>
      <c r="X53" s="171">
        <f>IF(減価償却費!X35="",0.1,VLOOKUP(減価償却費!X35,AA:AC,2,0))</f>
        <v>0.1</v>
      </c>
      <c r="Y53" s="713">
        <f>減価償却費!K35</f>
        <v>0</v>
      </c>
    </row>
    <row r="54" spans="1:25" x14ac:dyDescent="0.15">
      <c r="A54" s="95">
        <v>53</v>
      </c>
      <c r="B54" s="95">
        <v>1.9E-2</v>
      </c>
      <c r="C54" s="95"/>
      <c r="D54" s="95"/>
      <c r="E54" s="95">
        <v>1.9E-2</v>
      </c>
      <c r="G54" s="95" t="s">
        <v>555</v>
      </c>
      <c r="H54" s="95">
        <v>1995</v>
      </c>
      <c r="I54" s="92" t="s">
        <v>483</v>
      </c>
      <c r="J54" s="92" t="s">
        <v>482</v>
      </c>
      <c r="K54" s="92" t="s">
        <v>481</v>
      </c>
      <c r="L54" s="92" t="s">
        <v>480</v>
      </c>
      <c r="M54" s="92" t="s">
        <v>479</v>
      </c>
      <c r="N54" s="92">
        <v>1998</v>
      </c>
      <c r="O54" s="92">
        <v>2001</v>
      </c>
      <c r="P54" s="92">
        <v>2009</v>
      </c>
    </row>
    <row r="55" spans="1:25" x14ac:dyDescent="0.15">
      <c r="A55" s="95">
        <v>54</v>
      </c>
      <c r="B55" s="95">
        <v>1.9E-2</v>
      </c>
      <c r="C55" s="95"/>
      <c r="D55" s="95"/>
      <c r="E55" s="95">
        <v>1.9E-2</v>
      </c>
      <c r="G55" s="95" t="s">
        <v>556</v>
      </c>
      <c r="H55" s="95">
        <v>1996</v>
      </c>
      <c r="I55" s="92" t="s">
        <v>484</v>
      </c>
      <c r="J55" s="92" t="s">
        <v>483</v>
      </c>
      <c r="K55" s="92" t="s">
        <v>482</v>
      </c>
      <c r="L55" s="92" t="s">
        <v>481</v>
      </c>
      <c r="M55" s="92" t="s">
        <v>480</v>
      </c>
      <c r="N55" s="92">
        <v>1998</v>
      </c>
      <c r="O55" s="92">
        <v>2001</v>
      </c>
      <c r="P55" s="92">
        <v>2009</v>
      </c>
    </row>
    <row r="56" spans="1:25" x14ac:dyDescent="0.15">
      <c r="A56" s="95">
        <v>55</v>
      </c>
      <c r="B56" s="95">
        <v>1.9E-2</v>
      </c>
      <c r="C56" s="95"/>
      <c r="D56" s="95"/>
      <c r="E56" s="95">
        <v>1.9E-2</v>
      </c>
      <c r="G56" s="95" t="s">
        <v>557</v>
      </c>
      <c r="H56" s="95">
        <v>1997</v>
      </c>
      <c r="I56" s="92" t="s">
        <v>485</v>
      </c>
      <c r="J56" s="92" t="s">
        <v>484</v>
      </c>
      <c r="K56" s="92" t="s">
        <v>483</v>
      </c>
      <c r="L56" s="92" t="s">
        <v>482</v>
      </c>
      <c r="M56" s="92" t="s">
        <v>481</v>
      </c>
      <c r="N56" s="92">
        <v>1998</v>
      </c>
      <c r="O56" s="92">
        <v>2001</v>
      </c>
      <c r="P56" s="92">
        <v>2009</v>
      </c>
    </row>
    <row r="57" spans="1:25" x14ac:dyDescent="0.15">
      <c r="A57" s="95">
        <v>56</v>
      </c>
      <c r="B57" s="95">
        <v>1.7999999999999999E-2</v>
      </c>
      <c r="C57" s="95"/>
      <c r="D57" s="95"/>
      <c r="E57" s="95">
        <v>1.7999999999999999E-2</v>
      </c>
      <c r="G57" s="95" t="s">
        <v>558</v>
      </c>
      <c r="H57" s="95">
        <v>1998</v>
      </c>
      <c r="I57" s="92" t="s">
        <v>486</v>
      </c>
      <c r="J57" s="92" t="s">
        <v>485</v>
      </c>
      <c r="K57" s="92" t="s">
        <v>484</v>
      </c>
      <c r="L57" s="92" t="s">
        <v>483</v>
      </c>
      <c r="M57" s="92" t="s">
        <v>482</v>
      </c>
      <c r="N57" s="92" t="str">
        <f>""</f>
        <v/>
      </c>
      <c r="O57" s="92">
        <v>2001</v>
      </c>
      <c r="P57" s="92">
        <v>2009</v>
      </c>
    </row>
    <row r="58" spans="1:25" x14ac:dyDescent="0.15">
      <c r="A58" s="95">
        <v>57</v>
      </c>
      <c r="B58" s="95">
        <v>1.7999999999999999E-2</v>
      </c>
      <c r="C58" s="95"/>
      <c r="D58" s="95"/>
      <c r="E58" s="95">
        <v>1.7999999999999999E-2</v>
      </c>
      <c r="G58" s="95" t="s">
        <v>559</v>
      </c>
      <c r="H58" s="95">
        <v>1999</v>
      </c>
      <c r="I58" s="92" t="s">
        <v>487</v>
      </c>
      <c r="J58" s="92" t="s">
        <v>486</v>
      </c>
      <c r="K58" s="92" t="s">
        <v>485</v>
      </c>
      <c r="L58" s="92" t="s">
        <v>484</v>
      </c>
      <c r="M58" s="92" t="s">
        <v>483</v>
      </c>
      <c r="N58" s="92" t="str">
        <f>""</f>
        <v/>
      </c>
      <c r="O58" s="92">
        <v>2001</v>
      </c>
      <c r="P58" s="92">
        <v>2009</v>
      </c>
    </row>
    <row r="59" spans="1:25" x14ac:dyDescent="0.15">
      <c r="A59" s="95">
        <v>58</v>
      </c>
      <c r="B59" s="95">
        <v>1.7999999999999999E-2</v>
      </c>
      <c r="C59" s="95"/>
      <c r="D59" s="95"/>
      <c r="E59" s="95">
        <v>1.7999999999999999E-2</v>
      </c>
      <c r="G59" s="95" t="s">
        <v>560</v>
      </c>
      <c r="H59" s="95">
        <v>2000</v>
      </c>
      <c r="I59" s="92" t="s">
        <v>488</v>
      </c>
      <c r="J59" s="92" t="s">
        <v>487</v>
      </c>
      <c r="K59" s="92" t="s">
        <v>486</v>
      </c>
      <c r="L59" s="92" t="s">
        <v>485</v>
      </c>
      <c r="M59" s="92" t="s">
        <v>484</v>
      </c>
      <c r="N59" s="92" t="str">
        <f>""</f>
        <v/>
      </c>
      <c r="O59" s="92">
        <v>2001</v>
      </c>
      <c r="P59" s="92">
        <v>2009</v>
      </c>
    </row>
    <row r="60" spans="1:25" x14ac:dyDescent="0.15">
      <c r="A60" s="95">
        <v>59</v>
      </c>
      <c r="B60" s="95">
        <v>1.7000000000000001E-2</v>
      </c>
      <c r="C60" s="95"/>
      <c r="D60" s="95"/>
      <c r="E60" s="95">
        <v>1.7000000000000001E-2</v>
      </c>
      <c r="G60" s="95" t="s">
        <v>561</v>
      </c>
      <c r="H60" s="95">
        <v>2001</v>
      </c>
      <c r="I60" s="92" t="s">
        <v>489</v>
      </c>
      <c r="J60" s="92" t="s">
        <v>488</v>
      </c>
      <c r="K60" s="92" t="s">
        <v>487</v>
      </c>
      <c r="L60" s="92" t="s">
        <v>486</v>
      </c>
      <c r="M60" s="92" t="s">
        <v>485</v>
      </c>
      <c r="N60" s="92" t="str">
        <f>""</f>
        <v/>
      </c>
      <c r="O60" s="92" t="str">
        <f>""</f>
        <v/>
      </c>
      <c r="P60" s="92">
        <v>2009</v>
      </c>
    </row>
    <row r="61" spans="1:25" x14ac:dyDescent="0.15">
      <c r="A61" s="95">
        <v>60</v>
      </c>
      <c r="B61" s="95">
        <v>1.7000000000000001E-2</v>
      </c>
      <c r="C61" s="95"/>
      <c r="D61" s="95"/>
      <c r="E61" s="95">
        <v>1.7000000000000001E-2</v>
      </c>
      <c r="G61" s="95" t="s">
        <v>562</v>
      </c>
      <c r="H61" s="95">
        <v>2002</v>
      </c>
      <c r="I61" s="92" t="s">
        <v>490</v>
      </c>
      <c r="J61" s="92" t="s">
        <v>489</v>
      </c>
      <c r="K61" s="92" t="s">
        <v>488</v>
      </c>
      <c r="L61" s="92" t="s">
        <v>487</v>
      </c>
      <c r="M61" s="92" t="s">
        <v>486</v>
      </c>
      <c r="N61" s="92" t="str">
        <f>""</f>
        <v/>
      </c>
      <c r="O61" s="92" t="str">
        <f>""</f>
        <v/>
      </c>
      <c r="P61" s="92">
        <v>2009</v>
      </c>
    </row>
    <row r="62" spans="1:25" x14ac:dyDescent="0.15">
      <c r="A62" s="95">
        <v>61</v>
      </c>
      <c r="B62" s="95">
        <v>1.7000000000000001E-2</v>
      </c>
      <c r="C62" s="95"/>
      <c r="D62" s="95"/>
      <c r="E62" s="95">
        <v>1.7000000000000001E-2</v>
      </c>
      <c r="G62" s="95" t="s">
        <v>563</v>
      </c>
      <c r="H62" s="95">
        <v>2003</v>
      </c>
      <c r="I62" s="92" t="s">
        <v>491</v>
      </c>
      <c r="J62" s="92" t="s">
        <v>490</v>
      </c>
      <c r="K62" s="92" t="s">
        <v>489</v>
      </c>
      <c r="L62" s="92" t="s">
        <v>488</v>
      </c>
      <c r="M62" s="92" t="s">
        <v>487</v>
      </c>
      <c r="N62" s="92" t="str">
        <f>""</f>
        <v/>
      </c>
      <c r="O62" s="92" t="str">
        <f>""</f>
        <v/>
      </c>
      <c r="P62" s="92">
        <v>2009</v>
      </c>
    </row>
    <row r="63" spans="1:25" x14ac:dyDescent="0.15">
      <c r="A63" s="95">
        <v>62</v>
      </c>
      <c r="B63" s="95">
        <v>1.7000000000000001E-2</v>
      </c>
      <c r="C63" s="95"/>
      <c r="D63" s="95"/>
      <c r="E63" s="95">
        <v>1.7000000000000001E-2</v>
      </c>
      <c r="G63" s="95" t="s">
        <v>564</v>
      </c>
      <c r="H63" s="95">
        <v>2004</v>
      </c>
      <c r="I63" s="92" t="s">
        <v>492</v>
      </c>
      <c r="J63" s="92" t="s">
        <v>491</v>
      </c>
      <c r="K63" s="92" t="s">
        <v>490</v>
      </c>
      <c r="L63" s="92" t="s">
        <v>489</v>
      </c>
      <c r="M63" s="92" t="s">
        <v>488</v>
      </c>
      <c r="N63" s="92" t="str">
        <f>""</f>
        <v/>
      </c>
      <c r="O63" s="92" t="str">
        <f>""</f>
        <v/>
      </c>
      <c r="P63" s="92">
        <v>2009</v>
      </c>
    </row>
    <row r="64" spans="1:25" x14ac:dyDescent="0.15">
      <c r="A64" s="95">
        <v>63</v>
      </c>
      <c r="B64" s="95">
        <v>1.6E-2</v>
      </c>
      <c r="C64" s="95"/>
      <c r="D64" s="95"/>
      <c r="E64" s="95">
        <v>1.6E-2</v>
      </c>
      <c r="G64" s="95" t="s">
        <v>565</v>
      </c>
      <c r="H64" s="95">
        <v>2005</v>
      </c>
      <c r="I64" s="92" t="s">
        <v>493</v>
      </c>
      <c r="J64" s="92" t="s">
        <v>492</v>
      </c>
      <c r="K64" s="92" t="s">
        <v>491</v>
      </c>
      <c r="L64" s="92" t="s">
        <v>490</v>
      </c>
      <c r="M64" s="92" t="s">
        <v>489</v>
      </c>
      <c r="N64" s="92" t="str">
        <f>""</f>
        <v/>
      </c>
      <c r="O64" s="92" t="str">
        <f>""</f>
        <v/>
      </c>
      <c r="P64" s="92">
        <v>2009</v>
      </c>
    </row>
    <row r="65" spans="1:16" x14ac:dyDescent="0.15">
      <c r="A65" s="95">
        <v>64</v>
      </c>
      <c r="B65" s="95">
        <v>1.6E-2</v>
      </c>
      <c r="C65" s="95"/>
      <c r="D65" s="95"/>
      <c r="E65" s="95">
        <v>1.6E-2</v>
      </c>
      <c r="G65" s="95" t="s">
        <v>566</v>
      </c>
      <c r="H65" s="95">
        <v>2006</v>
      </c>
      <c r="I65" s="92" t="s">
        <v>494</v>
      </c>
      <c r="J65" s="92" t="s">
        <v>493</v>
      </c>
      <c r="K65" s="92" t="s">
        <v>492</v>
      </c>
      <c r="L65" s="92" t="s">
        <v>491</v>
      </c>
      <c r="M65" s="92" t="s">
        <v>490</v>
      </c>
      <c r="N65" s="92" t="str">
        <f>""</f>
        <v/>
      </c>
      <c r="O65" s="92" t="str">
        <f>""</f>
        <v/>
      </c>
      <c r="P65" s="92">
        <v>2009</v>
      </c>
    </row>
    <row r="66" spans="1:16" x14ac:dyDescent="0.15">
      <c r="A66" s="95">
        <v>65</v>
      </c>
      <c r="B66" s="95">
        <v>1.6E-2</v>
      </c>
      <c r="C66" s="95"/>
      <c r="D66" s="95"/>
      <c r="E66" s="95">
        <v>1.6E-2</v>
      </c>
      <c r="G66" s="95" t="s">
        <v>567</v>
      </c>
      <c r="H66" s="95">
        <v>2007</v>
      </c>
      <c r="I66" s="92" t="s">
        <v>495</v>
      </c>
      <c r="J66" s="92" t="s">
        <v>494</v>
      </c>
      <c r="K66" s="92" t="s">
        <v>493</v>
      </c>
      <c r="L66" s="92" t="s">
        <v>492</v>
      </c>
      <c r="M66" s="92" t="s">
        <v>491</v>
      </c>
      <c r="N66" s="92" t="str">
        <f>""</f>
        <v/>
      </c>
      <c r="O66" s="92" t="str">
        <f>""</f>
        <v/>
      </c>
      <c r="P66" s="92">
        <v>2009</v>
      </c>
    </row>
    <row r="67" spans="1:16" x14ac:dyDescent="0.15">
      <c r="A67" s="95" t="s">
        <v>1045</v>
      </c>
      <c r="B67" s="95" t="str">
        <f>"1/3"</f>
        <v>1/3</v>
      </c>
      <c r="C67" s="95"/>
      <c r="D67" s="95"/>
      <c r="E67" s="95" t="str">
        <f>"1/3"</f>
        <v>1/3</v>
      </c>
      <c r="G67" s="95" t="s">
        <v>568</v>
      </c>
      <c r="H67" s="95">
        <v>2008</v>
      </c>
      <c r="I67" s="92" t="s">
        <v>496</v>
      </c>
      <c r="J67" s="92" t="s">
        <v>495</v>
      </c>
      <c r="K67" s="92" t="s">
        <v>494</v>
      </c>
      <c r="L67" s="92" t="s">
        <v>493</v>
      </c>
      <c r="M67" s="92" t="s">
        <v>492</v>
      </c>
      <c r="N67" s="92" t="str">
        <f>""</f>
        <v/>
      </c>
      <c r="O67" s="92" t="str">
        <f>""</f>
        <v/>
      </c>
      <c r="P67" s="92">
        <v>2009</v>
      </c>
    </row>
    <row r="68" spans="1:16" x14ac:dyDescent="0.15">
      <c r="G68" s="95" t="s">
        <v>569</v>
      </c>
      <c r="H68" s="95">
        <v>2009</v>
      </c>
      <c r="I68" s="92" t="s">
        <v>497</v>
      </c>
      <c r="J68" s="92" t="s">
        <v>496</v>
      </c>
      <c r="K68" s="92" t="s">
        <v>495</v>
      </c>
      <c r="L68" s="92" t="s">
        <v>494</v>
      </c>
      <c r="M68" s="92" t="s">
        <v>493</v>
      </c>
      <c r="N68" s="92" t="str">
        <f>""</f>
        <v/>
      </c>
      <c r="O68" s="92" t="str">
        <f>""</f>
        <v/>
      </c>
      <c r="P68" s="92" t="str">
        <f>""</f>
        <v/>
      </c>
    </row>
    <row r="69" spans="1:16" x14ac:dyDescent="0.15">
      <c r="G69" s="95" t="s">
        <v>570</v>
      </c>
      <c r="H69" s="95">
        <v>2010</v>
      </c>
      <c r="I69" s="92" t="s">
        <v>498</v>
      </c>
      <c r="J69" s="92" t="s">
        <v>497</v>
      </c>
      <c r="K69" s="92" t="s">
        <v>496</v>
      </c>
      <c r="L69" s="92" t="s">
        <v>495</v>
      </c>
      <c r="M69" s="92" t="s">
        <v>494</v>
      </c>
      <c r="N69" s="92" t="str">
        <f>""</f>
        <v/>
      </c>
      <c r="O69" s="92" t="str">
        <f>""</f>
        <v/>
      </c>
      <c r="P69" s="92" t="str">
        <f>""</f>
        <v/>
      </c>
    </row>
    <row r="70" spans="1:16" x14ac:dyDescent="0.15">
      <c r="G70" s="95" t="s">
        <v>571</v>
      </c>
      <c r="H70" s="95">
        <v>2011</v>
      </c>
      <c r="I70" s="92" t="s">
        <v>499</v>
      </c>
      <c r="J70" s="92" t="s">
        <v>498</v>
      </c>
      <c r="K70" s="92" t="s">
        <v>497</v>
      </c>
      <c r="L70" s="92" t="s">
        <v>496</v>
      </c>
      <c r="M70" s="92" t="s">
        <v>495</v>
      </c>
      <c r="N70" s="92" t="str">
        <f>""</f>
        <v/>
      </c>
      <c r="O70" s="92" t="str">
        <f>""</f>
        <v/>
      </c>
      <c r="P70" s="92" t="str">
        <f>""</f>
        <v/>
      </c>
    </row>
    <row r="71" spans="1:16" x14ac:dyDescent="0.15">
      <c r="G71" s="95" t="s">
        <v>572</v>
      </c>
      <c r="H71" s="95">
        <v>2012</v>
      </c>
      <c r="I71" s="92" t="s">
        <v>500</v>
      </c>
      <c r="J71" s="92" t="s">
        <v>499</v>
      </c>
      <c r="K71" s="92" t="s">
        <v>498</v>
      </c>
      <c r="L71" s="92" t="s">
        <v>497</v>
      </c>
      <c r="M71" s="92" t="s">
        <v>496</v>
      </c>
      <c r="N71" s="92" t="str">
        <f>""</f>
        <v/>
      </c>
      <c r="O71" s="92" t="str">
        <f>""</f>
        <v/>
      </c>
      <c r="P71" s="92" t="str">
        <f>""</f>
        <v/>
      </c>
    </row>
    <row r="72" spans="1:16" x14ac:dyDescent="0.15">
      <c r="G72" s="95" t="s">
        <v>573</v>
      </c>
      <c r="H72" s="95">
        <v>2013</v>
      </c>
      <c r="I72" s="92" t="s">
        <v>501</v>
      </c>
      <c r="J72" s="92" t="s">
        <v>500</v>
      </c>
      <c r="K72" s="92" t="s">
        <v>499</v>
      </c>
      <c r="L72" s="92" t="s">
        <v>498</v>
      </c>
      <c r="M72" s="92" t="s">
        <v>497</v>
      </c>
      <c r="N72" s="92" t="str">
        <f>""</f>
        <v/>
      </c>
      <c r="O72" s="92" t="str">
        <f>""</f>
        <v/>
      </c>
      <c r="P72" s="92" t="str">
        <f>""</f>
        <v/>
      </c>
    </row>
    <row r="73" spans="1:16" x14ac:dyDescent="0.15">
      <c r="G73" s="95" t="s">
        <v>574</v>
      </c>
      <c r="H73" s="95">
        <v>2014</v>
      </c>
      <c r="I73" s="92" t="s">
        <v>502</v>
      </c>
      <c r="J73" s="92" t="s">
        <v>501</v>
      </c>
      <c r="K73" s="92" t="s">
        <v>500</v>
      </c>
      <c r="L73" s="92" t="s">
        <v>499</v>
      </c>
      <c r="M73" s="92" t="s">
        <v>498</v>
      </c>
      <c r="N73" s="92" t="str">
        <f>""</f>
        <v/>
      </c>
      <c r="O73" s="92" t="str">
        <f>""</f>
        <v/>
      </c>
      <c r="P73" s="92" t="str">
        <f>""</f>
        <v/>
      </c>
    </row>
    <row r="74" spans="1:16" x14ac:dyDescent="0.15">
      <c r="G74" s="95" t="s">
        <v>575</v>
      </c>
      <c r="H74" s="95">
        <v>2015</v>
      </c>
      <c r="I74" s="92" t="s">
        <v>503</v>
      </c>
      <c r="J74" s="92" t="s">
        <v>502</v>
      </c>
      <c r="K74" s="92" t="s">
        <v>501</v>
      </c>
      <c r="L74" s="92" t="s">
        <v>500</v>
      </c>
      <c r="M74" s="92" t="s">
        <v>499</v>
      </c>
      <c r="N74" s="92" t="str">
        <f>""</f>
        <v/>
      </c>
      <c r="O74" s="92" t="str">
        <f>""</f>
        <v/>
      </c>
      <c r="P74" s="92" t="str">
        <f>""</f>
        <v/>
      </c>
    </row>
    <row r="75" spans="1:16" x14ac:dyDescent="0.15">
      <c r="G75" s="95" t="s">
        <v>576</v>
      </c>
      <c r="H75" s="95">
        <v>2016</v>
      </c>
      <c r="I75" s="92" t="s">
        <v>504</v>
      </c>
      <c r="J75" s="92" t="s">
        <v>503</v>
      </c>
      <c r="K75" s="92" t="s">
        <v>502</v>
      </c>
      <c r="L75" s="92" t="s">
        <v>501</v>
      </c>
      <c r="M75" s="92" t="s">
        <v>500</v>
      </c>
      <c r="N75" s="92" t="str">
        <f>""</f>
        <v/>
      </c>
      <c r="O75" s="92" t="str">
        <f>""</f>
        <v/>
      </c>
      <c r="P75" s="92" t="str">
        <f>""</f>
        <v/>
      </c>
    </row>
    <row r="76" spans="1:16" x14ac:dyDescent="0.15">
      <c r="G76" s="95" t="s">
        <v>577</v>
      </c>
      <c r="H76" s="95">
        <v>2017</v>
      </c>
      <c r="I76" s="92" t="s">
        <v>1085</v>
      </c>
      <c r="J76" s="92" t="s">
        <v>504</v>
      </c>
      <c r="K76" s="92" t="s">
        <v>503</v>
      </c>
      <c r="L76" s="92" t="s">
        <v>502</v>
      </c>
      <c r="M76" s="92" t="s">
        <v>501</v>
      </c>
      <c r="N76" s="92" t="str">
        <f>""</f>
        <v/>
      </c>
      <c r="O76" s="92" t="str">
        <f>""</f>
        <v/>
      </c>
      <c r="P76" s="92" t="str">
        <f>""</f>
        <v/>
      </c>
    </row>
    <row r="77" spans="1:16" x14ac:dyDescent="0.15">
      <c r="G77" s="95" t="s">
        <v>578</v>
      </c>
      <c r="H77" s="95">
        <v>2018</v>
      </c>
      <c r="I77" s="92" t="s">
        <v>1086</v>
      </c>
      <c r="J77" s="92" t="s">
        <v>1085</v>
      </c>
      <c r="K77" s="92" t="s">
        <v>504</v>
      </c>
      <c r="L77" s="92" t="s">
        <v>503</v>
      </c>
      <c r="M77" s="92" t="s">
        <v>502</v>
      </c>
      <c r="N77" s="92" t="str">
        <f>""</f>
        <v/>
      </c>
      <c r="O77" s="92" t="str">
        <f>""</f>
        <v/>
      </c>
      <c r="P77" s="92" t="str">
        <f>""</f>
        <v/>
      </c>
    </row>
    <row r="78" spans="1:16" x14ac:dyDescent="0.15">
      <c r="G78" s="95" t="s">
        <v>579</v>
      </c>
      <c r="H78" s="95">
        <v>2019</v>
      </c>
      <c r="I78" s="92" t="s">
        <v>1087</v>
      </c>
      <c r="J78" s="92" t="s">
        <v>1086</v>
      </c>
      <c r="K78" s="92" t="s">
        <v>1085</v>
      </c>
      <c r="L78" s="92" t="s">
        <v>504</v>
      </c>
      <c r="M78" s="92" t="s">
        <v>503</v>
      </c>
      <c r="N78" s="92" t="str">
        <f>""</f>
        <v/>
      </c>
      <c r="O78" s="92" t="str">
        <f>""</f>
        <v/>
      </c>
      <c r="P78" s="92" t="str">
        <f>""</f>
        <v/>
      </c>
    </row>
    <row r="79" spans="1:16" x14ac:dyDescent="0.15">
      <c r="G79" s="95" t="s">
        <v>1107</v>
      </c>
      <c r="H79" s="95">
        <v>2019</v>
      </c>
      <c r="I79" s="92" t="s">
        <v>1087</v>
      </c>
      <c r="J79" s="92" t="s">
        <v>1086</v>
      </c>
      <c r="K79" s="92" t="s">
        <v>1085</v>
      </c>
      <c r="L79" s="92" t="s">
        <v>504</v>
      </c>
      <c r="M79" s="92" t="s">
        <v>503</v>
      </c>
    </row>
    <row r="80" spans="1:16" x14ac:dyDescent="0.15">
      <c r="G80" s="95" t="s">
        <v>1066</v>
      </c>
      <c r="H80" s="95">
        <v>2020</v>
      </c>
      <c r="I80" s="92" t="s">
        <v>1088</v>
      </c>
      <c r="J80" s="92" t="s">
        <v>1087</v>
      </c>
      <c r="K80" s="92" t="s">
        <v>1086</v>
      </c>
      <c r="L80" s="92" t="s">
        <v>1085</v>
      </c>
      <c r="M80" s="92" t="s">
        <v>504</v>
      </c>
      <c r="N80" s="92" t="str">
        <f>""</f>
        <v/>
      </c>
      <c r="O80" s="92" t="str">
        <f>""</f>
        <v/>
      </c>
      <c r="P80" s="92" t="str">
        <f>""</f>
        <v/>
      </c>
    </row>
    <row r="81" spans="7:16" x14ac:dyDescent="0.15">
      <c r="G81" s="95" t="s">
        <v>1067</v>
      </c>
      <c r="H81" s="95">
        <v>2021</v>
      </c>
      <c r="I81" s="92" t="s">
        <v>1089</v>
      </c>
      <c r="J81" s="92" t="s">
        <v>1088</v>
      </c>
      <c r="K81" s="92" t="s">
        <v>1087</v>
      </c>
      <c r="L81" s="92" t="s">
        <v>1086</v>
      </c>
      <c r="M81" s="92" t="s">
        <v>1085</v>
      </c>
      <c r="N81" s="92" t="str">
        <f>""</f>
        <v/>
      </c>
      <c r="O81" s="92" t="str">
        <f>""</f>
        <v/>
      </c>
      <c r="P81" s="92" t="str">
        <f>""</f>
        <v/>
      </c>
    </row>
    <row r="82" spans="7:16" x14ac:dyDescent="0.15">
      <c r="G82" s="95" t="s">
        <v>1068</v>
      </c>
      <c r="H82" s="95">
        <v>2022</v>
      </c>
      <c r="I82" s="92" t="s">
        <v>1090</v>
      </c>
      <c r="J82" s="92" t="s">
        <v>1089</v>
      </c>
      <c r="K82" s="92" t="s">
        <v>1088</v>
      </c>
      <c r="L82" s="92" t="s">
        <v>1087</v>
      </c>
      <c r="M82" s="92" t="s">
        <v>1086</v>
      </c>
      <c r="N82" s="92" t="str">
        <f>""</f>
        <v/>
      </c>
      <c r="O82" s="92" t="str">
        <f>""</f>
        <v/>
      </c>
      <c r="P82" s="92" t="str">
        <f>""</f>
        <v/>
      </c>
    </row>
    <row r="83" spans="7:16" x14ac:dyDescent="0.15">
      <c r="G83" s="95" t="s">
        <v>1069</v>
      </c>
      <c r="H83" s="95">
        <v>2023</v>
      </c>
      <c r="I83" s="92" t="s">
        <v>1091</v>
      </c>
      <c r="J83" s="92" t="s">
        <v>1090</v>
      </c>
      <c r="K83" s="92" t="s">
        <v>1089</v>
      </c>
      <c r="L83" s="92" t="s">
        <v>1088</v>
      </c>
      <c r="M83" s="92" t="s">
        <v>1087</v>
      </c>
      <c r="N83" s="92" t="str">
        <f>""</f>
        <v/>
      </c>
      <c r="O83" s="92" t="str">
        <f>""</f>
        <v/>
      </c>
      <c r="P83" s="92" t="str">
        <f>""</f>
        <v/>
      </c>
    </row>
    <row r="84" spans="7:16" x14ac:dyDescent="0.15">
      <c r="G84" s="95" t="s">
        <v>1070</v>
      </c>
      <c r="H84" s="95">
        <v>2024</v>
      </c>
      <c r="I84" s="92" t="s">
        <v>1092</v>
      </c>
      <c r="J84" s="92" t="s">
        <v>1091</v>
      </c>
      <c r="K84" s="92" t="s">
        <v>1090</v>
      </c>
      <c r="L84" s="92" t="s">
        <v>1089</v>
      </c>
      <c r="M84" s="92" t="s">
        <v>1088</v>
      </c>
      <c r="N84" s="92" t="str">
        <f>""</f>
        <v/>
      </c>
      <c r="O84" s="92" t="str">
        <f>""</f>
        <v/>
      </c>
      <c r="P84" s="92" t="str">
        <f>""</f>
        <v/>
      </c>
    </row>
    <row r="85" spans="7:16" x14ac:dyDescent="0.15">
      <c r="G85" s="95" t="s">
        <v>1071</v>
      </c>
      <c r="H85" s="95">
        <v>2025</v>
      </c>
      <c r="I85" s="92" t="s">
        <v>1093</v>
      </c>
      <c r="J85" s="92" t="s">
        <v>1092</v>
      </c>
      <c r="K85" s="92" t="s">
        <v>1091</v>
      </c>
      <c r="L85" s="92" t="s">
        <v>1090</v>
      </c>
      <c r="M85" s="92" t="s">
        <v>1089</v>
      </c>
      <c r="N85" s="92" t="str">
        <f>""</f>
        <v/>
      </c>
      <c r="O85" s="92" t="str">
        <f>""</f>
        <v/>
      </c>
      <c r="P85" s="92" t="str">
        <f>""</f>
        <v/>
      </c>
    </row>
    <row r="86" spans="7:16" x14ac:dyDescent="0.15">
      <c r="G86" s="95" t="s">
        <v>1072</v>
      </c>
      <c r="H86" s="95">
        <v>2026</v>
      </c>
      <c r="I86" s="92" t="s">
        <v>1094</v>
      </c>
      <c r="J86" s="92" t="s">
        <v>1093</v>
      </c>
      <c r="K86" s="92" t="s">
        <v>1092</v>
      </c>
      <c r="L86" s="92" t="s">
        <v>1091</v>
      </c>
      <c r="M86" s="92" t="s">
        <v>1090</v>
      </c>
      <c r="N86" s="92" t="str">
        <f>""</f>
        <v/>
      </c>
      <c r="O86" s="92" t="str">
        <f>""</f>
        <v/>
      </c>
      <c r="P86" s="92" t="str">
        <f>""</f>
        <v/>
      </c>
    </row>
    <row r="87" spans="7:16" x14ac:dyDescent="0.15">
      <c r="G87" s="95" t="s">
        <v>1073</v>
      </c>
      <c r="H87" s="95">
        <v>2027</v>
      </c>
      <c r="I87" s="92" t="s">
        <v>1095</v>
      </c>
      <c r="J87" s="92" t="s">
        <v>1094</v>
      </c>
      <c r="K87" s="92" t="s">
        <v>1093</v>
      </c>
      <c r="L87" s="92" t="s">
        <v>1092</v>
      </c>
      <c r="M87" s="92" t="s">
        <v>1091</v>
      </c>
      <c r="N87" s="92" t="str">
        <f>""</f>
        <v/>
      </c>
      <c r="O87" s="92" t="str">
        <f>""</f>
        <v/>
      </c>
      <c r="P87" s="92" t="str">
        <f>""</f>
        <v/>
      </c>
    </row>
    <row r="88" spans="7:16" x14ac:dyDescent="0.15">
      <c r="G88" s="95" t="s">
        <v>1074</v>
      </c>
      <c r="H88" s="95">
        <v>2028</v>
      </c>
      <c r="I88" s="92" t="s">
        <v>1096</v>
      </c>
      <c r="J88" s="92" t="s">
        <v>1095</v>
      </c>
      <c r="K88" s="92" t="s">
        <v>1094</v>
      </c>
      <c r="L88" s="92" t="s">
        <v>1093</v>
      </c>
      <c r="M88" s="92" t="s">
        <v>1092</v>
      </c>
      <c r="N88" s="92" t="str">
        <f>""</f>
        <v/>
      </c>
      <c r="O88" s="92" t="str">
        <f>""</f>
        <v/>
      </c>
      <c r="P88" s="92" t="str">
        <f>""</f>
        <v/>
      </c>
    </row>
    <row r="89" spans="7:16" x14ac:dyDescent="0.15">
      <c r="G89" s="95" t="s">
        <v>1075</v>
      </c>
      <c r="H89" s="95">
        <v>2029</v>
      </c>
      <c r="I89" s="92" t="s">
        <v>1097</v>
      </c>
      <c r="J89" s="92" t="s">
        <v>1096</v>
      </c>
      <c r="K89" s="92" t="s">
        <v>1095</v>
      </c>
      <c r="L89" s="92" t="s">
        <v>1094</v>
      </c>
      <c r="M89" s="92" t="s">
        <v>1093</v>
      </c>
      <c r="N89" s="92" t="str">
        <f>""</f>
        <v/>
      </c>
      <c r="O89" s="92" t="str">
        <f>""</f>
        <v/>
      </c>
      <c r="P89" s="92" t="str">
        <f>""</f>
        <v/>
      </c>
    </row>
    <row r="90" spans="7:16" x14ac:dyDescent="0.15">
      <c r="G90" s="95" t="s">
        <v>1076</v>
      </c>
      <c r="H90" s="95">
        <v>2030</v>
      </c>
      <c r="I90" s="92" t="s">
        <v>1098</v>
      </c>
      <c r="J90" s="92" t="s">
        <v>1097</v>
      </c>
      <c r="K90" s="92" t="s">
        <v>1096</v>
      </c>
      <c r="L90" s="92" t="s">
        <v>1095</v>
      </c>
      <c r="M90" s="92" t="s">
        <v>1094</v>
      </c>
      <c r="N90" s="92" t="str">
        <f>""</f>
        <v/>
      </c>
      <c r="O90" s="92" t="str">
        <f>""</f>
        <v/>
      </c>
      <c r="P90" s="92" t="str">
        <f>""</f>
        <v/>
      </c>
    </row>
    <row r="91" spans="7:16" x14ac:dyDescent="0.15">
      <c r="G91" s="95" t="s">
        <v>1077</v>
      </c>
      <c r="H91" s="95">
        <v>2031</v>
      </c>
      <c r="I91" s="92" t="s">
        <v>1099</v>
      </c>
      <c r="J91" s="92" t="s">
        <v>1098</v>
      </c>
      <c r="K91" s="92" t="s">
        <v>1097</v>
      </c>
      <c r="L91" s="92" t="s">
        <v>1096</v>
      </c>
      <c r="M91" s="92" t="s">
        <v>1095</v>
      </c>
      <c r="N91" s="92" t="str">
        <f>""</f>
        <v/>
      </c>
      <c r="O91" s="92" t="str">
        <f>""</f>
        <v/>
      </c>
      <c r="P91" s="92" t="str">
        <f>""</f>
        <v/>
      </c>
    </row>
    <row r="92" spans="7:16" x14ac:dyDescent="0.15">
      <c r="G92" s="95" t="s">
        <v>1078</v>
      </c>
      <c r="H92" s="95">
        <v>2032</v>
      </c>
      <c r="I92" s="92" t="s">
        <v>1100</v>
      </c>
      <c r="J92" s="92" t="s">
        <v>1099</v>
      </c>
      <c r="K92" s="92" t="s">
        <v>1098</v>
      </c>
      <c r="L92" s="92" t="s">
        <v>1097</v>
      </c>
      <c r="M92" s="92" t="s">
        <v>1096</v>
      </c>
      <c r="N92" s="92" t="str">
        <f>""</f>
        <v/>
      </c>
      <c r="O92" s="92" t="str">
        <f>""</f>
        <v/>
      </c>
      <c r="P92" s="92" t="str">
        <f>""</f>
        <v/>
      </c>
    </row>
    <row r="93" spans="7:16" x14ac:dyDescent="0.15">
      <c r="G93" s="95" t="s">
        <v>1079</v>
      </c>
      <c r="H93" s="95">
        <v>2033</v>
      </c>
      <c r="I93" s="92" t="s">
        <v>1101</v>
      </c>
      <c r="J93" s="92" t="s">
        <v>1100</v>
      </c>
      <c r="K93" s="92" t="s">
        <v>1099</v>
      </c>
      <c r="L93" s="92" t="s">
        <v>1098</v>
      </c>
      <c r="M93" s="92" t="s">
        <v>1097</v>
      </c>
      <c r="N93" s="92" t="str">
        <f>""</f>
        <v/>
      </c>
      <c r="O93" s="92" t="str">
        <f>""</f>
        <v/>
      </c>
      <c r="P93" s="92" t="str">
        <f>""</f>
        <v/>
      </c>
    </row>
    <row r="94" spans="7:16" x14ac:dyDescent="0.15">
      <c r="G94" s="95" t="s">
        <v>1080</v>
      </c>
      <c r="H94" s="95">
        <v>2034</v>
      </c>
      <c r="I94" s="92" t="s">
        <v>1102</v>
      </c>
      <c r="J94" s="92" t="s">
        <v>1101</v>
      </c>
      <c r="K94" s="92" t="s">
        <v>1100</v>
      </c>
      <c r="L94" s="92" t="s">
        <v>1099</v>
      </c>
      <c r="M94" s="92" t="s">
        <v>1098</v>
      </c>
      <c r="N94" s="92" t="str">
        <f>""</f>
        <v/>
      </c>
      <c r="O94" s="92" t="str">
        <f>""</f>
        <v/>
      </c>
      <c r="P94" s="92" t="str">
        <f>""</f>
        <v/>
      </c>
    </row>
    <row r="95" spans="7:16" x14ac:dyDescent="0.15">
      <c r="G95" s="95" t="s">
        <v>1081</v>
      </c>
      <c r="H95" s="95">
        <v>2035</v>
      </c>
      <c r="I95" s="92" t="s">
        <v>1103</v>
      </c>
      <c r="J95" s="92" t="s">
        <v>1102</v>
      </c>
      <c r="K95" s="92" t="s">
        <v>1101</v>
      </c>
      <c r="L95" s="92" t="s">
        <v>1100</v>
      </c>
      <c r="M95" s="92" t="s">
        <v>1099</v>
      </c>
      <c r="N95" s="92" t="str">
        <f>""</f>
        <v/>
      </c>
      <c r="O95" s="92" t="str">
        <f>""</f>
        <v/>
      </c>
      <c r="P95" s="92" t="str">
        <f>""</f>
        <v/>
      </c>
    </row>
    <row r="96" spans="7:16" x14ac:dyDescent="0.15">
      <c r="G96" s="95" t="s">
        <v>1082</v>
      </c>
      <c r="H96" s="95">
        <v>2036</v>
      </c>
      <c r="I96" s="92" t="s">
        <v>1104</v>
      </c>
      <c r="J96" s="92" t="s">
        <v>1103</v>
      </c>
      <c r="K96" s="92" t="s">
        <v>1102</v>
      </c>
      <c r="L96" s="92" t="s">
        <v>1101</v>
      </c>
      <c r="M96" s="92" t="s">
        <v>1100</v>
      </c>
      <c r="N96" s="92" t="str">
        <f>""</f>
        <v/>
      </c>
      <c r="O96" s="92" t="str">
        <f>""</f>
        <v/>
      </c>
      <c r="P96" s="92" t="str">
        <f>""</f>
        <v/>
      </c>
    </row>
    <row r="97" spans="7:16" x14ac:dyDescent="0.15">
      <c r="G97" s="95" t="s">
        <v>1083</v>
      </c>
      <c r="H97" s="95">
        <v>2037</v>
      </c>
      <c r="I97" s="92" t="s">
        <v>1105</v>
      </c>
      <c r="J97" s="92" t="s">
        <v>1104</v>
      </c>
      <c r="K97" s="92" t="s">
        <v>1103</v>
      </c>
      <c r="L97" s="92" t="s">
        <v>1102</v>
      </c>
      <c r="M97" s="92" t="s">
        <v>1101</v>
      </c>
      <c r="N97" s="92" t="str">
        <f>""</f>
        <v/>
      </c>
      <c r="O97" s="92" t="str">
        <f>""</f>
        <v/>
      </c>
      <c r="P97" s="92" t="str">
        <f>""</f>
        <v/>
      </c>
    </row>
    <row r="98" spans="7:16" x14ac:dyDescent="0.15">
      <c r="G98" s="95" t="s">
        <v>1084</v>
      </c>
      <c r="H98" s="95">
        <v>2038</v>
      </c>
      <c r="I98" s="92" t="s">
        <v>1106</v>
      </c>
      <c r="J98" s="92" t="s">
        <v>1105</v>
      </c>
      <c r="K98" s="92" t="s">
        <v>1104</v>
      </c>
      <c r="L98" s="92" t="s">
        <v>1103</v>
      </c>
      <c r="M98" s="92" t="s">
        <v>1102</v>
      </c>
      <c r="N98" s="92" t="str">
        <f>""</f>
        <v/>
      </c>
      <c r="O98" s="92" t="str">
        <f>""</f>
        <v/>
      </c>
      <c r="P98" s="92" t="str">
        <f>""</f>
        <v/>
      </c>
    </row>
  </sheetData>
  <mergeCells count="1">
    <mergeCell ref="W1:W2"/>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L43"/>
  <sheetViews>
    <sheetView zoomScale="75" zoomScaleNormal="75" workbookViewId="0">
      <selection activeCell="U8" sqref="U8:X8"/>
    </sheetView>
  </sheetViews>
  <sheetFormatPr defaultColWidth="0" defaultRowHeight="13.5" zeroHeight="1" x14ac:dyDescent="0.15"/>
  <cols>
    <col min="1" max="8" width="2.625" style="7" customWidth="1"/>
    <col min="9" max="9" width="1.75" style="7" customWidth="1"/>
    <col min="10" max="11" width="2.625" style="7" customWidth="1"/>
    <col min="12" max="12" width="3.625" style="7" customWidth="1"/>
    <col min="13" max="13" width="1.625" style="7" customWidth="1"/>
    <col min="14" max="16" width="2.625" style="7" customWidth="1"/>
    <col min="17" max="17" width="3.625" style="7" customWidth="1"/>
    <col min="18" max="18" width="1.625" style="7" customWidth="1"/>
    <col min="19" max="19" width="2.625" style="7" customWidth="1"/>
    <col min="20" max="20" width="3.625" style="7" customWidth="1"/>
    <col min="21" max="21" width="1.625" style="7" customWidth="1"/>
    <col min="22" max="22" width="3.625" style="7" customWidth="1"/>
    <col min="23" max="23" width="1.625" style="7" customWidth="1"/>
    <col min="24" max="25" width="2.625" style="7" customWidth="1"/>
    <col min="26" max="26" width="3.625" style="7" customWidth="1"/>
    <col min="27" max="27" width="1.625" style="7" customWidth="1"/>
    <col min="28" max="28" width="3.625" style="7" customWidth="1"/>
    <col min="29" max="29" width="1.625" style="7" customWidth="1"/>
    <col min="30" max="30" width="2.625" style="7" customWidth="1"/>
    <col min="31" max="31" width="3.625" style="7" customWidth="1"/>
    <col min="32" max="33" width="1.625" style="7" customWidth="1"/>
    <col min="34" max="34" width="3.625" style="7" customWidth="1"/>
    <col min="35" max="35" width="2.625" style="7" customWidth="1"/>
    <col min="36" max="36" width="3.625" style="7" customWidth="1"/>
    <col min="37" max="37" width="1.625" style="7" customWidth="1"/>
    <col min="38" max="40" width="2.625" style="7" customWidth="1"/>
    <col min="41" max="41" width="3.625" style="7" customWidth="1"/>
    <col min="42" max="42" width="1.625" style="7" customWidth="1"/>
    <col min="43" max="43" width="5.25" style="7" customWidth="1"/>
    <col min="44" max="44" width="2.625" style="7" customWidth="1"/>
    <col min="45" max="45" width="3.625" style="7" customWidth="1"/>
    <col min="46" max="46" width="1.625" style="7" customWidth="1"/>
    <col min="47" max="49" width="2.625" style="7" customWidth="1"/>
    <col min="50" max="50" width="2.5" style="7" customWidth="1"/>
    <col min="51" max="51" width="2.625" style="7" customWidth="1"/>
    <col min="52" max="52" width="1.625" style="7" customWidth="1"/>
    <col min="53" max="53" width="3.625" style="7" customWidth="1"/>
    <col min="54" max="55" width="2.625" style="7" customWidth="1"/>
    <col min="56" max="56" width="2.5" style="7" customWidth="1"/>
    <col min="57" max="57" width="1.5" style="7" customWidth="1"/>
    <col min="58" max="59" width="2.625" style="7" customWidth="1"/>
    <col min="60" max="60" width="3.75" style="7" customWidth="1"/>
    <col min="61" max="61" width="2.5" style="7" customWidth="1"/>
    <col min="62" max="62" width="2.375" style="7" customWidth="1"/>
    <col min="63" max="16384" width="0" style="7" hidden="1"/>
  </cols>
  <sheetData>
    <row r="1" spans="1:64" ht="12.75" customHeight="1" x14ac:dyDescent="0.15">
      <c r="A1" s="3"/>
      <c r="B1" s="48"/>
      <c r="C1" s="48"/>
      <c r="D1" s="48"/>
      <c r="E1" s="48"/>
      <c r="F1" s="48"/>
      <c r="G1" s="48"/>
      <c r="H1" s="48"/>
      <c r="I1" s="48"/>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row>
    <row r="2" spans="1:64" ht="12.75" customHeight="1" x14ac:dyDescent="0.15">
      <c r="A2" s="3"/>
      <c r="B2" s="48"/>
      <c r="C2" s="48"/>
      <c r="D2" s="48"/>
      <c r="E2" s="48"/>
      <c r="F2" s="48"/>
      <c r="G2" s="48"/>
      <c r="H2" s="48"/>
      <c r="I2" s="48"/>
      <c r="J2" s="3"/>
      <c r="K2" s="3"/>
      <c r="L2" s="17"/>
      <c r="M2" s="17"/>
      <c r="N2" s="17"/>
      <c r="O2" s="49"/>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17"/>
      <c r="AT2" s="50"/>
      <c r="AU2" s="50"/>
      <c r="AV2" s="33"/>
      <c r="AW2" s="33"/>
      <c r="AX2" s="33"/>
      <c r="AY2" s="33"/>
      <c r="AZ2" s="33"/>
      <c r="BA2" s="33"/>
      <c r="BB2" s="33"/>
      <c r="BC2" s="33"/>
      <c r="BD2" s="33"/>
      <c r="BE2" s="3"/>
      <c r="BF2" s="3"/>
      <c r="BG2" s="3"/>
      <c r="BH2" s="3"/>
      <c r="BI2" s="3"/>
      <c r="BJ2" s="3"/>
    </row>
    <row r="3" spans="1:64" s="9" customFormat="1" ht="18" customHeight="1" x14ac:dyDescent="0.15">
      <c r="A3" s="33"/>
      <c r="B3" s="1219" t="s">
        <v>230</v>
      </c>
      <c r="C3" s="1219"/>
      <c r="D3" s="1219"/>
      <c r="E3" s="1219"/>
      <c r="F3" s="1219"/>
      <c r="G3" s="1219"/>
      <c r="H3" s="1219"/>
      <c r="I3" s="1219"/>
      <c r="J3" s="1219"/>
      <c r="K3" s="51"/>
      <c r="L3" s="1245" t="str">
        <f>'内訳書(表)'!K2&amp;'内訳書(表)'!L2&amp;'内訳書(表)'!N2</f>
        <v>令和年分</v>
      </c>
      <c r="M3" s="1245"/>
      <c r="N3" s="1245"/>
      <c r="O3" s="1245"/>
      <c r="P3" s="1245"/>
      <c r="Q3" s="74"/>
      <c r="R3" s="1245" t="s">
        <v>335</v>
      </c>
      <c r="S3" s="1245"/>
      <c r="T3" s="1245"/>
      <c r="U3" s="1246" t="str">
        <f>IF('内訳書(表)'!L3="","",'内訳書(表)'!L3)</f>
        <v>魚沼市</v>
      </c>
      <c r="V3" s="1246"/>
      <c r="W3" s="1246"/>
      <c r="X3" s="1246"/>
      <c r="Y3" s="1246"/>
      <c r="Z3" s="1246"/>
      <c r="AA3" s="1246"/>
      <c r="AB3" s="1246"/>
      <c r="AC3" s="1246"/>
      <c r="AD3" s="1246"/>
      <c r="AE3" s="1246"/>
      <c r="AF3" s="1246"/>
      <c r="AG3" s="1246"/>
      <c r="AH3" s="1246"/>
      <c r="AI3" s="1246"/>
      <c r="AJ3" s="1246"/>
      <c r="AK3" s="1246"/>
      <c r="AL3" s="1246"/>
      <c r="AM3" s="1246"/>
      <c r="AN3" s="1246"/>
      <c r="AO3" s="1246"/>
      <c r="AP3" s="1246"/>
      <c r="AQ3" s="1245" t="s">
        <v>336</v>
      </c>
      <c r="AR3" s="1245"/>
      <c r="AS3" s="1250" t="str">
        <f>IF('内訳書(表)'!L7="","",'内訳書(表)'!L7)</f>
        <v/>
      </c>
      <c r="AT3" s="1250"/>
      <c r="AU3" s="1250"/>
      <c r="AV3" s="1250"/>
      <c r="AW3" s="1250"/>
      <c r="AX3" s="1250"/>
      <c r="AY3" s="1250"/>
      <c r="AZ3" s="1250"/>
      <c r="BA3" s="1250"/>
      <c r="BB3" s="1250"/>
      <c r="BC3" s="1250"/>
      <c r="BD3" s="1250"/>
      <c r="BE3" s="1250"/>
      <c r="BF3" s="1250"/>
      <c r="BG3" s="1250"/>
      <c r="BH3" s="1250"/>
      <c r="BI3" s="1250"/>
      <c r="BJ3" s="44"/>
      <c r="BK3" s="8"/>
      <c r="BL3" s="8"/>
    </row>
    <row r="4" spans="1:64" ht="12" customHeight="1" x14ac:dyDescent="0.15">
      <c r="A4" s="3"/>
      <c r="B4" s="1247" t="s">
        <v>231</v>
      </c>
      <c r="C4" s="1222"/>
      <c r="D4" s="1222"/>
      <c r="E4" s="1222"/>
      <c r="F4" s="1223"/>
      <c r="G4" s="941" t="s">
        <v>337</v>
      </c>
      <c r="H4" s="997"/>
      <c r="I4" s="942"/>
      <c r="J4" s="1230" t="s">
        <v>232</v>
      </c>
      <c r="K4" s="1231"/>
      <c r="L4" s="1231"/>
      <c r="M4" s="1232"/>
      <c r="N4" s="1247" t="s">
        <v>675</v>
      </c>
      <c r="O4" s="1222"/>
      <c r="P4" s="1222"/>
      <c r="Q4" s="1223"/>
      <c r="R4" s="1220" t="s">
        <v>233</v>
      </c>
      <c r="S4" s="1220"/>
      <c r="T4" s="1220"/>
      <c r="U4" s="1220"/>
      <c r="V4" s="1220"/>
      <c r="W4" s="1220"/>
      <c r="X4" s="1220"/>
      <c r="Y4" s="1220"/>
      <c r="Z4" s="1220"/>
      <c r="AA4" s="1220"/>
      <c r="AB4" s="1220"/>
      <c r="AC4" s="1220"/>
      <c r="AD4" s="1220"/>
      <c r="AE4" s="1220"/>
      <c r="AF4" s="1221" t="s">
        <v>231</v>
      </c>
      <c r="AG4" s="1222"/>
      <c r="AH4" s="1222"/>
      <c r="AI4" s="1222"/>
      <c r="AJ4" s="1223"/>
      <c r="AK4" s="941" t="s">
        <v>337</v>
      </c>
      <c r="AL4" s="997"/>
      <c r="AM4" s="942"/>
      <c r="AN4" s="1230" t="s">
        <v>232</v>
      </c>
      <c r="AO4" s="1231"/>
      <c r="AP4" s="1231"/>
      <c r="AQ4" s="1232"/>
      <c r="AR4" s="1247" t="s">
        <v>340</v>
      </c>
      <c r="AS4" s="1222"/>
      <c r="AT4" s="1222"/>
      <c r="AU4" s="1223"/>
      <c r="AV4" s="1220" t="s">
        <v>233</v>
      </c>
      <c r="AW4" s="1220"/>
      <c r="AX4" s="1220"/>
      <c r="AY4" s="1220"/>
      <c r="AZ4" s="1220"/>
      <c r="BA4" s="1220"/>
      <c r="BB4" s="1220"/>
      <c r="BC4" s="1220"/>
      <c r="BD4" s="1220"/>
      <c r="BE4" s="1220"/>
      <c r="BF4" s="1220"/>
      <c r="BG4" s="1220"/>
      <c r="BH4" s="1220"/>
      <c r="BI4" s="1220"/>
      <c r="BJ4" s="52"/>
      <c r="BK4" s="53"/>
    </row>
    <row r="5" spans="1:64" ht="12" customHeight="1" x14ac:dyDescent="0.15">
      <c r="A5" s="3"/>
      <c r="B5" s="1248"/>
      <c r="C5" s="1225"/>
      <c r="D5" s="1225"/>
      <c r="E5" s="1225"/>
      <c r="F5" s="1226"/>
      <c r="G5" s="1239" t="s">
        <v>338</v>
      </c>
      <c r="H5" s="1240"/>
      <c r="I5" s="1241"/>
      <c r="J5" s="1233"/>
      <c r="K5" s="1234"/>
      <c r="L5" s="1234"/>
      <c r="M5" s="1235"/>
      <c r="N5" s="1274"/>
      <c r="O5" s="1275"/>
      <c r="P5" s="1275"/>
      <c r="Q5" s="1276"/>
      <c r="R5" s="1220" t="s">
        <v>234</v>
      </c>
      <c r="S5" s="1220"/>
      <c r="T5" s="1220"/>
      <c r="U5" s="1220"/>
      <c r="V5" s="1220"/>
      <c r="W5" s="1220"/>
      <c r="X5" s="1220"/>
      <c r="Y5" s="1220" t="s">
        <v>235</v>
      </c>
      <c r="Z5" s="1220"/>
      <c r="AA5" s="1220"/>
      <c r="AB5" s="1220"/>
      <c r="AC5" s="1220"/>
      <c r="AD5" s="1220"/>
      <c r="AE5" s="785"/>
      <c r="AF5" s="1224"/>
      <c r="AG5" s="1225"/>
      <c r="AH5" s="1225"/>
      <c r="AI5" s="1225"/>
      <c r="AJ5" s="1226"/>
      <c r="AK5" s="1239" t="s">
        <v>338</v>
      </c>
      <c r="AL5" s="1240"/>
      <c r="AM5" s="1241"/>
      <c r="AN5" s="1233"/>
      <c r="AO5" s="1234"/>
      <c r="AP5" s="1234"/>
      <c r="AQ5" s="1235"/>
      <c r="AR5" s="1248" t="s">
        <v>341</v>
      </c>
      <c r="AS5" s="1225"/>
      <c r="AT5" s="1225"/>
      <c r="AU5" s="1226"/>
      <c r="AV5" s="1220" t="s">
        <v>234</v>
      </c>
      <c r="AW5" s="1220"/>
      <c r="AX5" s="1220"/>
      <c r="AY5" s="1220"/>
      <c r="AZ5" s="1220"/>
      <c r="BA5" s="1220"/>
      <c r="BB5" s="1220"/>
      <c r="BC5" s="1220" t="s">
        <v>235</v>
      </c>
      <c r="BD5" s="1220"/>
      <c r="BE5" s="1220"/>
      <c r="BF5" s="1220"/>
      <c r="BG5" s="1220"/>
      <c r="BH5" s="1220"/>
      <c r="BI5" s="1220"/>
      <c r="BJ5" s="52"/>
      <c r="BK5" s="53"/>
    </row>
    <row r="6" spans="1:64" ht="12" customHeight="1" x14ac:dyDescent="0.15">
      <c r="A6" s="3"/>
      <c r="B6" s="1249"/>
      <c r="C6" s="1228"/>
      <c r="D6" s="1228"/>
      <c r="E6" s="1228"/>
      <c r="F6" s="1229"/>
      <c r="G6" s="1242" t="s">
        <v>339</v>
      </c>
      <c r="H6" s="1243"/>
      <c r="I6" s="1244"/>
      <c r="J6" s="1236"/>
      <c r="K6" s="1237"/>
      <c r="L6" s="1237"/>
      <c r="M6" s="1238"/>
      <c r="N6" s="1277"/>
      <c r="O6" s="1278"/>
      <c r="P6" s="1278"/>
      <c r="Q6" s="1279"/>
      <c r="R6" s="1220" t="s">
        <v>236</v>
      </c>
      <c r="S6" s="1220"/>
      <c r="T6" s="1220"/>
      <c r="U6" s="1220" t="s">
        <v>237</v>
      </c>
      <c r="V6" s="1220"/>
      <c r="W6" s="1220"/>
      <c r="X6" s="785"/>
      <c r="Y6" s="1220" t="s">
        <v>236</v>
      </c>
      <c r="Z6" s="1220"/>
      <c r="AA6" s="1220"/>
      <c r="AB6" s="1220" t="s">
        <v>237</v>
      </c>
      <c r="AC6" s="1220"/>
      <c r="AD6" s="1220"/>
      <c r="AE6" s="785"/>
      <c r="AF6" s="1227"/>
      <c r="AG6" s="1228"/>
      <c r="AH6" s="1228"/>
      <c r="AI6" s="1228"/>
      <c r="AJ6" s="1229"/>
      <c r="AK6" s="1242" t="s">
        <v>339</v>
      </c>
      <c r="AL6" s="1243"/>
      <c r="AM6" s="1244"/>
      <c r="AN6" s="1236"/>
      <c r="AO6" s="1237"/>
      <c r="AP6" s="1237"/>
      <c r="AQ6" s="1238"/>
      <c r="AR6" s="1249" t="s">
        <v>342</v>
      </c>
      <c r="AS6" s="1228"/>
      <c r="AT6" s="1228"/>
      <c r="AU6" s="1229"/>
      <c r="AV6" s="1220" t="s">
        <v>236</v>
      </c>
      <c r="AW6" s="1220"/>
      <c r="AX6" s="1220"/>
      <c r="AY6" s="1220" t="s">
        <v>237</v>
      </c>
      <c r="AZ6" s="1220"/>
      <c r="BA6" s="1220"/>
      <c r="BB6" s="1220"/>
      <c r="BC6" s="1220" t="s">
        <v>236</v>
      </c>
      <c r="BD6" s="1220"/>
      <c r="BE6" s="1220"/>
      <c r="BF6" s="1220" t="s">
        <v>237</v>
      </c>
      <c r="BG6" s="1220"/>
      <c r="BH6" s="1220"/>
      <c r="BI6" s="1220"/>
      <c r="BJ6" s="52"/>
      <c r="BK6" s="53"/>
    </row>
    <row r="7" spans="1:64" ht="7.5" customHeight="1" x14ac:dyDescent="0.15">
      <c r="A7" s="3"/>
      <c r="B7" s="54"/>
      <c r="C7" s="816"/>
      <c r="D7" s="1251"/>
      <c r="E7" s="1251"/>
      <c r="F7" s="817"/>
      <c r="G7" s="1119" t="s">
        <v>360</v>
      </c>
      <c r="H7" s="1120"/>
      <c r="I7" s="1121"/>
      <c r="J7" s="1119" t="s">
        <v>302</v>
      </c>
      <c r="K7" s="1120"/>
      <c r="L7" s="1120"/>
      <c r="M7" s="1121"/>
      <c r="N7" s="1119" t="s">
        <v>302</v>
      </c>
      <c r="O7" s="1120"/>
      <c r="P7" s="1120"/>
      <c r="Q7" s="1121"/>
      <c r="R7" s="1119" t="s">
        <v>343</v>
      </c>
      <c r="S7" s="1120"/>
      <c r="T7" s="1121"/>
      <c r="U7" s="1119" t="s">
        <v>302</v>
      </c>
      <c r="V7" s="1120"/>
      <c r="W7" s="1120"/>
      <c r="X7" s="1121"/>
      <c r="Y7" s="1119" t="s">
        <v>343</v>
      </c>
      <c r="Z7" s="1120"/>
      <c r="AA7" s="1121"/>
      <c r="AB7" s="1119" t="s">
        <v>302</v>
      </c>
      <c r="AC7" s="1120"/>
      <c r="AD7" s="1120"/>
      <c r="AE7" s="1286"/>
      <c r="AF7" s="1301" t="s">
        <v>238</v>
      </c>
      <c r="AG7" s="1302"/>
      <c r="AH7" s="1307"/>
      <c r="AI7" s="1308"/>
      <c r="AJ7" s="1309"/>
      <c r="AK7" s="1119" t="s">
        <v>344</v>
      </c>
      <c r="AL7" s="1120"/>
      <c r="AM7" s="1121"/>
      <c r="AN7" s="1119" t="s">
        <v>302</v>
      </c>
      <c r="AO7" s="1120"/>
      <c r="AP7" s="1120"/>
      <c r="AQ7" s="1121"/>
      <c r="AR7" s="1119" t="s">
        <v>302</v>
      </c>
      <c r="AS7" s="1120"/>
      <c r="AT7" s="1120"/>
      <c r="AU7" s="1121"/>
      <c r="AV7" s="1119" t="s">
        <v>343</v>
      </c>
      <c r="AW7" s="1120"/>
      <c r="AX7" s="1121"/>
      <c r="AY7" s="1119" t="s">
        <v>302</v>
      </c>
      <c r="AZ7" s="1120"/>
      <c r="BA7" s="1120"/>
      <c r="BB7" s="1121"/>
      <c r="BC7" s="1119" t="s">
        <v>343</v>
      </c>
      <c r="BD7" s="1120"/>
      <c r="BE7" s="1121"/>
      <c r="BF7" s="1119" t="s">
        <v>302</v>
      </c>
      <c r="BG7" s="1120"/>
      <c r="BH7" s="1120"/>
      <c r="BI7" s="1121"/>
      <c r="BJ7" s="3"/>
    </row>
    <row r="8" spans="1:64" ht="14.25" customHeight="1" x14ac:dyDescent="0.15">
      <c r="A8" s="3"/>
      <c r="B8" s="55"/>
      <c r="C8" s="1415" t="s">
        <v>886</v>
      </c>
      <c r="D8" s="1416"/>
      <c r="E8" s="1416"/>
      <c r="F8" s="1417"/>
      <c r="G8" s="1280"/>
      <c r="H8" s="1281"/>
      <c r="I8" s="1282"/>
      <c r="J8" s="1283" t="str">
        <f>IF(JAシステムB表!J10=0,"",JAシステムB表!J10)</f>
        <v/>
      </c>
      <c r="K8" s="1284"/>
      <c r="L8" s="1284"/>
      <c r="M8" s="1285"/>
      <c r="N8" s="1283" t="str">
        <f>IF(SUM(JAシステムB表!K10:L10)=0,"",SUM(JAシステムB表!K10:L10))</f>
        <v/>
      </c>
      <c r="O8" s="1284"/>
      <c r="P8" s="1284"/>
      <c r="Q8" s="1285"/>
      <c r="R8" s="1280"/>
      <c r="S8" s="1281"/>
      <c r="T8" s="1282"/>
      <c r="U8" s="1280"/>
      <c r="V8" s="1281"/>
      <c r="W8" s="1281"/>
      <c r="X8" s="1282"/>
      <c r="Y8" s="1280"/>
      <c r="Z8" s="1281"/>
      <c r="AA8" s="1282"/>
      <c r="AB8" s="1280"/>
      <c r="AC8" s="1281"/>
      <c r="AD8" s="1281"/>
      <c r="AE8" s="1281"/>
      <c r="AF8" s="1303"/>
      <c r="AG8" s="1304"/>
      <c r="AH8" s="1310"/>
      <c r="AI8" s="1311"/>
      <c r="AJ8" s="1312"/>
      <c r="AK8" s="1280"/>
      <c r="AL8" s="1281"/>
      <c r="AM8" s="1282"/>
      <c r="AN8" s="1280"/>
      <c r="AO8" s="1281"/>
      <c r="AP8" s="1281"/>
      <c r="AQ8" s="1282"/>
      <c r="AR8" s="1280"/>
      <c r="AS8" s="1281"/>
      <c r="AT8" s="1281"/>
      <c r="AU8" s="1282"/>
      <c r="AV8" s="1280"/>
      <c r="AW8" s="1281"/>
      <c r="AX8" s="1282"/>
      <c r="AY8" s="1280"/>
      <c r="AZ8" s="1281"/>
      <c r="BA8" s="1281"/>
      <c r="BB8" s="1282"/>
      <c r="BC8" s="1280"/>
      <c r="BD8" s="1281"/>
      <c r="BE8" s="1282"/>
      <c r="BF8" s="1280"/>
      <c r="BG8" s="1281"/>
      <c r="BH8" s="1281"/>
      <c r="BI8" s="1282"/>
      <c r="BJ8" s="3"/>
    </row>
    <row r="9" spans="1:64" ht="20.100000000000001" customHeight="1" x14ac:dyDescent="0.15">
      <c r="A9" s="3"/>
      <c r="B9" s="55"/>
      <c r="C9" s="1252" t="s">
        <v>878</v>
      </c>
      <c r="D9" s="1252"/>
      <c r="E9" s="1252"/>
      <c r="F9" s="1252"/>
      <c r="G9" s="1087"/>
      <c r="H9" s="1088"/>
      <c r="I9" s="1094"/>
      <c r="J9" s="1097" t="str">
        <f>IF(JAシステムB表!J11=0,"",JAシステムB表!J11)</f>
        <v/>
      </c>
      <c r="K9" s="1098"/>
      <c r="L9" s="1098"/>
      <c r="M9" s="1099"/>
      <c r="N9" s="1097" t="str">
        <f>IF(SUM(JAシステムB表!K11:L11)=0,"",SUM(JAシステムB表!K11:L11))</f>
        <v/>
      </c>
      <c r="O9" s="1098"/>
      <c r="P9" s="1098"/>
      <c r="Q9" s="1099"/>
      <c r="R9" s="1087"/>
      <c r="S9" s="1088"/>
      <c r="T9" s="1094"/>
      <c r="U9" s="1087"/>
      <c r="V9" s="1088"/>
      <c r="W9" s="1088"/>
      <c r="X9" s="1094"/>
      <c r="Y9" s="1087"/>
      <c r="Z9" s="1088"/>
      <c r="AA9" s="1094"/>
      <c r="AB9" s="1087"/>
      <c r="AC9" s="1088"/>
      <c r="AD9" s="1088"/>
      <c r="AE9" s="1088"/>
      <c r="AF9" s="1303"/>
      <c r="AG9" s="1304"/>
      <c r="AH9" s="843"/>
      <c r="AI9" s="844"/>
      <c r="AJ9" s="845"/>
      <c r="AK9" s="1087"/>
      <c r="AL9" s="1088"/>
      <c r="AM9" s="1094"/>
      <c r="AN9" s="1087"/>
      <c r="AO9" s="1088"/>
      <c r="AP9" s="1088"/>
      <c r="AQ9" s="1094"/>
      <c r="AR9" s="1087"/>
      <c r="AS9" s="1088"/>
      <c r="AT9" s="1088"/>
      <c r="AU9" s="1094"/>
      <c r="AV9" s="1087"/>
      <c r="AW9" s="1088"/>
      <c r="AX9" s="1094"/>
      <c r="AY9" s="1087"/>
      <c r="AZ9" s="1088"/>
      <c r="BA9" s="1088"/>
      <c r="BB9" s="1094"/>
      <c r="BC9" s="1087"/>
      <c r="BD9" s="1088"/>
      <c r="BE9" s="1094"/>
      <c r="BF9" s="1087"/>
      <c r="BG9" s="1088"/>
      <c r="BH9" s="1088"/>
      <c r="BI9" s="1094"/>
      <c r="BJ9" s="3"/>
    </row>
    <row r="10" spans="1:64" ht="20.100000000000001" customHeight="1" x14ac:dyDescent="0.15">
      <c r="A10" s="3"/>
      <c r="B10" s="56" t="s">
        <v>239</v>
      </c>
      <c r="C10" s="1252" t="s">
        <v>879</v>
      </c>
      <c r="D10" s="1252"/>
      <c r="E10" s="1252"/>
      <c r="F10" s="1252"/>
      <c r="G10" s="1087"/>
      <c r="H10" s="1088"/>
      <c r="I10" s="1094"/>
      <c r="J10" s="1097" t="str">
        <f>IF(JAシステムB表!J12=0,"",JAシステムB表!J12)</f>
        <v/>
      </c>
      <c r="K10" s="1098"/>
      <c r="L10" s="1098"/>
      <c r="M10" s="1099"/>
      <c r="N10" s="1097" t="str">
        <f>IF(SUM(JAシステムB表!K12:L12)=0,"",SUM(JAシステムB表!K12:L12))</f>
        <v/>
      </c>
      <c r="O10" s="1098"/>
      <c r="P10" s="1098"/>
      <c r="Q10" s="1099"/>
      <c r="R10" s="1087"/>
      <c r="S10" s="1088"/>
      <c r="T10" s="1094"/>
      <c r="U10" s="1087"/>
      <c r="V10" s="1088"/>
      <c r="W10" s="1088"/>
      <c r="X10" s="1094"/>
      <c r="Y10" s="1087"/>
      <c r="Z10" s="1088"/>
      <c r="AA10" s="1094"/>
      <c r="AB10" s="1087"/>
      <c r="AC10" s="1088"/>
      <c r="AD10" s="1088"/>
      <c r="AE10" s="1088"/>
      <c r="AF10" s="1303"/>
      <c r="AG10" s="1304"/>
      <c r="AH10" s="843"/>
      <c r="AI10" s="844"/>
      <c r="AJ10" s="845"/>
      <c r="AK10" s="1087"/>
      <c r="AL10" s="1088"/>
      <c r="AM10" s="1094"/>
      <c r="AN10" s="1087"/>
      <c r="AO10" s="1088"/>
      <c r="AP10" s="1088"/>
      <c r="AQ10" s="1094"/>
      <c r="AR10" s="1087"/>
      <c r="AS10" s="1088"/>
      <c r="AT10" s="1088"/>
      <c r="AU10" s="1094"/>
      <c r="AV10" s="1087"/>
      <c r="AW10" s="1088"/>
      <c r="AX10" s="1094"/>
      <c r="AY10" s="1087"/>
      <c r="AZ10" s="1088"/>
      <c r="BA10" s="1088"/>
      <c r="BB10" s="1094"/>
      <c r="BC10" s="1087"/>
      <c r="BD10" s="1088"/>
      <c r="BE10" s="1094"/>
      <c r="BF10" s="1087"/>
      <c r="BG10" s="1088"/>
      <c r="BH10" s="1088"/>
      <c r="BI10" s="1094"/>
      <c r="BJ10" s="3"/>
    </row>
    <row r="11" spans="1:64" ht="20.100000000000001" customHeight="1" x14ac:dyDescent="0.15">
      <c r="A11" s="3"/>
      <c r="B11" s="55"/>
      <c r="C11" s="1252" t="s">
        <v>885</v>
      </c>
      <c r="D11" s="1252"/>
      <c r="E11" s="1252"/>
      <c r="F11" s="1252"/>
      <c r="G11" s="1087"/>
      <c r="H11" s="1088"/>
      <c r="I11" s="1094"/>
      <c r="J11" s="1097" t="str">
        <f>IF(JAシステムB表!J13=0,"",JAシステムB表!J13)</f>
        <v/>
      </c>
      <c r="K11" s="1098"/>
      <c r="L11" s="1098"/>
      <c r="M11" s="1099"/>
      <c r="N11" s="1097" t="str">
        <f>IF(SUM(JAシステムB表!K13:L13)=0,"",SUM(JAシステムB表!K13:L13))</f>
        <v/>
      </c>
      <c r="O11" s="1098"/>
      <c r="P11" s="1098"/>
      <c r="Q11" s="1099"/>
      <c r="R11" s="1087"/>
      <c r="S11" s="1088"/>
      <c r="T11" s="1094"/>
      <c r="U11" s="1087"/>
      <c r="V11" s="1088"/>
      <c r="W11" s="1088"/>
      <c r="X11" s="1094"/>
      <c r="Y11" s="1087"/>
      <c r="Z11" s="1088"/>
      <c r="AA11" s="1094"/>
      <c r="AB11" s="1087"/>
      <c r="AC11" s="1088"/>
      <c r="AD11" s="1088"/>
      <c r="AE11" s="1088"/>
      <c r="AF11" s="1305"/>
      <c r="AG11" s="1306"/>
      <c r="AH11" s="1293" t="s">
        <v>998</v>
      </c>
      <c r="AI11" s="1294"/>
      <c r="AJ11" s="1295"/>
      <c r="AK11" s="1287" t="str">
        <f>IF(COUNT(AK8:AK10)=0,"",SUM(AK8:AK10))</f>
        <v/>
      </c>
      <c r="AL11" s="1288"/>
      <c r="AM11" s="1289"/>
      <c r="AN11" s="1287" t="str">
        <f>IF(COUNT(AN8:AN10)=0,"",SUM(AN8:AN10))</f>
        <v/>
      </c>
      <c r="AO11" s="1288"/>
      <c r="AP11" s="1288"/>
      <c r="AQ11" s="1289"/>
      <c r="AR11" s="1287" t="str">
        <f>IF(COUNT(AR8:AR10)=0,"",SUM(AR8:AR10))</f>
        <v/>
      </c>
      <c r="AS11" s="1288"/>
      <c r="AT11" s="1288"/>
      <c r="AU11" s="1289"/>
      <c r="AV11" s="1290"/>
      <c r="AW11" s="1291"/>
      <c r="AX11" s="1292"/>
      <c r="AY11" s="1287" t="str">
        <f>IF(COUNT(AY8:AY10)=0,"",SUM(AY8:AY10))</f>
        <v/>
      </c>
      <c r="AZ11" s="1288"/>
      <c r="BA11" s="1288"/>
      <c r="BB11" s="1289"/>
      <c r="BC11" s="1290"/>
      <c r="BD11" s="1291"/>
      <c r="BE11" s="1292"/>
      <c r="BF11" s="1287" t="str">
        <f>IF(COUNT(BF8:BF10)=0,"",SUM(BF8:BF10))</f>
        <v/>
      </c>
      <c r="BG11" s="1288"/>
      <c r="BH11" s="1288"/>
      <c r="BI11" s="1289"/>
      <c r="BJ11" s="3"/>
    </row>
    <row r="12" spans="1:64" ht="9.9499999999999993" customHeight="1" x14ac:dyDescent="0.15">
      <c r="A12" s="3"/>
      <c r="B12" s="55"/>
      <c r="C12" s="1253" t="s">
        <v>880</v>
      </c>
      <c r="D12" s="1254"/>
      <c r="E12" s="1254"/>
      <c r="F12" s="1255"/>
      <c r="G12" s="1259"/>
      <c r="H12" s="1260"/>
      <c r="I12" s="1261"/>
      <c r="J12" s="1265" t="str">
        <f>IF(JAシステムB表!J14=0,"",JAシステムB表!J14)</f>
        <v/>
      </c>
      <c r="K12" s="1266"/>
      <c r="L12" s="1266"/>
      <c r="M12" s="1267"/>
      <c r="N12" s="1265" t="str">
        <f>IF(SUM(JAシステムB表!K14:L14)=0,"",SUM(JAシステムB表!K14:L14))</f>
        <v/>
      </c>
      <c r="O12" s="1266"/>
      <c r="P12" s="1266"/>
      <c r="Q12" s="1267"/>
      <c r="R12" s="1259"/>
      <c r="S12" s="1260"/>
      <c r="T12" s="1261"/>
      <c r="U12" s="1259"/>
      <c r="V12" s="1260"/>
      <c r="W12" s="1260"/>
      <c r="X12" s="1261"/>
      <c r="Y12" s="1259"/>
      <c r="Z12" s="1260"/>
      <c r="AA12" s="1261"/>
      <c r="AB12" s="1259"/>
      <c r="AC12" s="1260"/>
      <c r="AD12" s="1260"/>
      <c r="AE12" s="1296"/>
      <c r="AF12" s="1298" t="s">
        <v>240</v>
      </c>
      <c r="AG12" s="1299"/>
      <c r="AH12" s="1299"/>
      <c r="AI12" s="1299"/>
      <c r="AJ12" s="1300"/>
      <c r="AK12" s="941" t="s">
        <v>241</v>
      </c>
      <c r="AL12" s="997"/>
      <c r="AM12" s="942"/>
      <c r="AN12" s="1074" t="str">
        <f>IF(COUNT(J19,AN11)=0,"",SUM(J19,AN11))</f>
        <v/>
      </c>
      <c r="AO12" s="1075"/>
      <c r="AP12" s="1075"/>
      <c r="AQ12" s="1076"/>
      <c r="AR12" s="1074" t="str">
        <f>IF(COUNT(N19,AR11)=0,"",SUM(N19,AR11))</f>
        <v/>
      </c>
      <c r="AS12" s="1075"/>
      <c r="AT12" s="1075"/>
      <c r="AU12" s="1076"/>
      <c r="AV12" s="1080"/>
      <c r="AW12" s="1081"/>
      <c r="AX12" s="1082"/>
      <c r="AY12" s="80" t="s">
        <v>242</v>
      </c>
      <c r="AZ12" s="1100" t="str">
        <f>IF(COUNT(U19,AY11)=0,"",SUM(U19,AY11))</f>
        <v/>
      </c>
      <c r="BA12" s="1100"/>
      <c r="BB12" s="1101"/>
      <c r="BC12" s="1080"/>
      <c r="BD12" s="1081"/>
      <c r="BE12" s="1082"/>
      <c r="BF12" s="80" t="s">
        <v>243</v>
      </c>
      <c r="BG12" s="1100" t="str">
        <f>IF(COUNT(AB19,BF11)=0,"",SUM(AB19,BF11))</f>
        <v/>
      </c>
      <c r="BH12" s="1100"/>
      <c r="BI12" s="1101"/>
      <c r="BJ12" s="3"/>
    </row>
    <row r="13" spans="1:64" ht="9.9499999999999993" customHeight="1" x14ac:dyDescent="0.15">
      <c r="A13" s="3"/>
      <c r="B13" s="55"/>
      <c r="C13" s="1256"/>
      <c r="D13" s="1257"/>
      <c r="E13" s="1257"/>
      <c r="F13" s="1258"/>
      <c r="G13" s="1262"/>
      <c r="H13" s="1263"/>
      <c r="I13" s="1264"/>
      <c r="J13" s="1268" t="str">
        <f>IF(JAシステムB表!J15=0,"",JAシステムB表!J15)</f>
        <v/>
      </c>
      <c r="K13" s="1269"/>
      <c r="L13" s="1269"/>
      <c r="M13" s="1270"/>
      <c r="N13" s="1268" t="str">
        <f>IF(SUM(JAシステムB表!K15:L15)=0,"",SUM(JAシステムB表!K15:L15))</f>
        <v/>
      </c>
      <c r="O13" s="1269"/>
      <c r="P13" s="1269"/>
      <c r="Q13" s="1270"/>
      <c r="R13" s="1262"/>
      <c r="S13" s="1263"/>
      <c r="T13" s="1264"/>
      <c r="U13" s="1262"/>
      <c r="V13" s="1263"/>
      <c r="W13" s="1263"/>
      <c r="X13" s="1264"/>
      <c r="Y13" s="1262"/>
      <c r="Z13" s="1263"/>
      <c r="AA13" s="1264"/>
      <c r="AB13" s="1262"/>
      <c r="AC13" s="1263"/>
      <c r="AD13" s="1263"/>
      <c r="AE13" s="1297"/>
      <c r="AF13" s="1071" t="s">
        <v>1001</v>
      </c>
      <c r="AG13" s="1072"/>
      <c r="AH13" s="1072"/>
      <c r="AI13" s="1072"/>
      <c r="AJ13" s="1073"/>
      <c r="AK13" s="1068" t="str">
        <f>IF(COUNT(G19,AK11)=0,"",(N(G19)+ROUNDDOWN(N(AK11)/100,0)))</f>
        <v/>
      </c>
      <c r="AL13" s="1069"/>
      <c r="AM13" s="1070"/>
      <c r="AN13" s="1077"/>
      <c r="AO13" s="1078"/>
      <c r="AP13" s="1078"/>
      <c r="AQ13" s="1079"/>
      <c r="AR13" s="1077"/>
      <c r="AS13" s="1078"/>
      <c r="AT13" s="1078"/>
      <c r="AU13" s="1079"/>
      <c r="AV13" s="1083"/>
      <c r="AW13" s="1084"/>
      <c r="AX13" s="1085"/>
      <c r="AY13" s="47"/>
      <c r="AZ13" s="1102"/>
      <c r="BA13" s="1102"/>
      <c r="BB13" s="1103"/>
      <c r="BC13" s="1083"/>
      <c r="BD13" s="1084"/>
      <c r="BE13" s="1085"/>
      <c r="BF13" s="77"/>
      <c r="BG13" s="1102"/>
      <c r="BH13" s="1102"/>
      <c r="BI13" s="1103"/>
      <c r="BJ13" s="3"/>
    </row>
    <row r="14" spans="1:64" ht="20.100000000000001" customHeight="1" x14ac:dyDescent="0.15">
      <c r="A14" s="3"/>
      <c r="B14" s="55"/>
      <c r="C14" s="1252" t="s">
        <v>881</v>
      </c>
      <c r="D14" s="1252"/>
      <c r="E14" s="1252"/>
      <c r="F14" s="1252"/>
      <c r="G14" s="1087"/>
      <c r="H14" s="1088"/>
      <c r="I14" s="1094"/>
      <c r="J14" s="1097" t="str">
        <f>IF(JAシステムB表!J15=0,"",JAシステムB表!J15)</f>
        <v/>
      </c>
      <c r="K14" s="1098"/>
      <c r="L14" s="1098"/>
      <c r="M14" s="1099"/>
      <c r="N14" s="1097" t="str">
        <f>IF(SUM(JAシステムB表!K15:L15)=0,"",SUM(JAシステムB表!K15:L15))</f>
        <v/>
      </c>
      <c r="O14" s="1098"/>
      <c r="P14" s="1098"/>
      <c r="Q14" s="1099"/>
      <c r="R14" s="1087"/>
      <c r="S14" s="1088"/>
      <c r="T14" s="1094"/>
      <c r="U14" s="1087"/>
      <c r="V14" s="1088"/>
      <c r="W14" s="1088"/>
      <c r="X14" s="1094"/>
      <c r="Y14" s="1087"/>
      <c r="Z14" s="1088"/>
      <c r="AA14" s="1094"/>
      <c r="AB14" s="1087"/>
      <c r="AC14" s="1088"/>
      <c r="AD14" s="1088"/>
      <c r="AE14" s="1088"/>
      <c r="AF14" s="1301" t="s">
        <v>244</v>
      </c>
      <c r="AG14" s="1302"/>
      <c r="AH14" s="1323" t="s">
        <v>883</v>
      </c>
      <c r="AI14" s="1089"/>
      <c r="AJ14" s="1090"/>
      <c r="AK14" s="1087"/>
      <c r="AL14" s="1088"/>
      <c r="AM14" s="76" t="s">
        <v>245</v>
      </c>
      <c r="AN14" s="1097" t="str">
        <f>IF(JAシステムB表!J17=0,"",JAシステムB表!J17)</f>
        <v/>
      </c>
      <c r="AO14" s="1098"/>
      <c r="AP14" s="1098"/>
      <c r="AQ14" s="1099"/>
      <c r="AR14" s="1097" t="str">
        <f>IF(SUM(JAシステムB表!K17:L17)=0,"",SUM(JAシステムB表!K17:L17))</f>
        <v/>
      </c>
      <c r="AS14" s="1098"/>
      <c r="AT14" s="1098"/>
      <c r="AU14" s="1098"/>
      <c r="AV14" s="1313" t="s">
        <v>246</v>
      </c>
      <c r="AW14" s="1086" t="s">
        <v>247</v>
      </c>
      <c r="AX14" s="1086"/>
      <c r="AY14" s="1086"/>
      <c r="AZ14" s="1086"/>
      <c r="BA14" s="1086"/>
      <c r="BB14" s="1086"/>
      <c r="BC14" s="1086"/>
      <c r="BD14" s="1086"/>
      <c r="BE14" s="1086"/>
      <c r="BF14" s="1355" t="s">
        <v>237</v>
      </c>
      <c r="BG14" s="1086"/>
      <c r="BH14" s="1086"/>
      <c r="BI14" s="1356"/>
      <c r="BJ14" s="3"/>
    </row>
    <row r="15" spans="1:64" ht="20.100000000000001" customHeight="1" x14ac:dyDescent="0.15">
      <c r="A15" s="3"/>
      <c r="B15" s="57" t="s">
        <v>248</v>
      </c>
      <c r="C15" s="1252" t="s">
        <v>882</v>
      </c>
      <c r="D15" s="1252"/>
      <c r="E15" s="1252"/>
      <c r="F15" s="1252"/>
      <c r="G15" s="1087"/>
      <c r="H15" s="1088"/>
      <c r="I15" s="1094"/>
      <c r="J15" s="1097" t="str">
        <f>IF(JAシステムB表!J16=0,"",JAシステムB表!J16)</f>
        <v/>
      </c>
      <c r="K15" s="1098"/>
      <c r="L15" s="1098"/>
      <c r="M15" s="1099"/>
      <c r="N15" s="1097" t="str">
        <f>IF(SUM(JAシステムB表!K16:L16)=0,"",SUM(JAシステムB表!K16:L16))</f>
        <v/>
      </c>
      <c r="O15" s="1098"/>
      <c r="P15" s="1098"/>
      <c r="Q15" s="1099"/>
      <c r="R15" s="1087"/>
      <c r="S15" s="1088"/>
      <c r="T15" s="1094"/>
      <c r="U15" s="1087"/>
      <c r="V15" s="1088"/>
      <c r="W15" s="1088"/>
      <c r="X15" s="1094"/>
      <c r="Y15" s="1087"/>
      <c r="Z15" s="1088"/>
      <c r="AA15" s="1094"/>
      <c r="AB15" s="1087"/>
      <c r="AC15" s="1088"/>
      <c r="AD15" s="1088"/>
      <c r="AE15" s="1088"/>
      <c r="AF15" s="1303"/>
      <c r="AG15" s="1304"/>
      <c r="AH15" s="843"/>
      <c r="AI15" s="844"/>
      <c r="AJ15" s="845"/>
      <c r="AK15" s="1087"/>
      <c r="AL15" s="1088"/>
      <c r="AM15" s="78"/>
      <c r="AN15" s="1087"/>
      <c r="AO15" s="1088"/>
      <c r="AP15" s="1088"/>
      <c r="AQ15" s="1094"/>
      <c r="AR15" s="1087"/>
      <c r="AS15" s="1088"/>
      <c r="AT15" s="1088"/>
      <c r="AU15" s="1088"/>
      <c r="AV15" s="1314"/>
      <c r="AW15" s="1089" t="s">
        <v>887</v>
      </c>
      <c r="AX15" s="1089"/>
      <c r="AY15" s="1089"/>
      <c r="AZ15" s="1089"/>
      <c r="BA15" s="1089"/>
      <c r="BB15" s="1089"/>
      <c r="BC15" s="1089"/>
      <c r="BD15" s="1089"/>
      <c r="BE15" s="1090"/>
      <c r="BF15" s="1097" t="str">
        <f>IF(JAシステムB表!J21=0,"",JAシステムB表!J21)</f>
        <v/>
      </c>
      <c r="BG15" s="1098"/>
      <c r="BH15" s="1098"/>
      <c r="BI15" s="75" t="s">
        <v>302</v>
      </c>
      <c r="BJ15" s="3"/>
    </row>
    <row r="16" spans="1:64" ht="20.100000000000001" customHeight="1" x14ac:dyDescent="0.15">
      <c r="A16" s="3"/>
      <c r="B16" s="55"/>
      <c r="C16" s="1252" t="s">
        <v>212</v>
      </c>
      <c r="D16" s="1252"/>
      <c r="E16" s="1252"/>
      <c r="F16" s="1252"/>
      <c r="G16" s="1087"/>
      <c r="H16" s="1088"/>
      <c r="I16" s="1094"/>
      <c r="J16" s="1097" t="str">
        <f>IF(JAシステムB表!J18=0,"",JAシステムB表!J18)</f>
        <v/>
      </c>
      <c r="K16" s="1098"/>
      <c r="L16" s="1098"/>
      <c r="M16" s="1099"/>
      <c r="N16" s="1097" t="str">
        <f>IF(SUM(JAシステムB表!K18:L18)=0,"",SUM(JAシステムB表!K18:L18))</f>
        <v/>
      </c>
      <c r="O16" s="1098"/>
      <c r="P16" s="1098"/>
      <c r="Q16" s="1099"/>
      <c r="R16" s="1087"/>
      <c r="S16" s="1088"/>
      <c r="T16" s="1094"/>
      <c r="U16" s="1087"/>
      <c r="V16" s="1088"/>
      <c r="W16" s="1088"/>
      <c r="X16" s="1094"/>
      <c r="Y16" s="1087"/>
      <c r="Z16" s="1088"/>
      <c r="AA16" s="1094"/>
      <c r="AB16" s="1087"/>
      <c r="AC16" s="1088"/>
      <c r="AD16" s="1088"/>
      <c r="AE16" s="1088"/>
      <c r="AF16" s="1303"/>
      <c r="AG16" s="1304"/>
      <c r="AH16" s="843"/>
      <c r="AI16" s="844"/>
      <c r="AJ16" s="845"/>
      <c r="AK16" s="1087"/>
      <c r="AL16" s="1088"/>
      <c r="AM16" s="78"/>
      <c r="AN16" s="1087"/>
      <c r="AO16" s="1088"/>
      <c r="AP16" s="1088"/>
      <c r="AQ16" s="1094"/>
      <c r="AR16" s="1087"/>
      <c r="AS16" s="1088"/>
      <c r="AT16" s="1088"/>
      <c r="AU16" s="1088"/>
      <c r="AV16" s="1314"/>
      <c r="AW16" s="1089" t="s">
        <v>888</v>
      </c>
      <c r="AX16" s="1089"/>
      <c r="AY16" s="1089"/>
      <c r="AZ16" s="1089"/>
      <c r="BA16" s="1089"/>
      <c r="BB16" s="1089"/>
      <c r="BC16" s="1089"/>
      <c r="BD16" s="1089"/>
      <c r="BE16" s="1090"/>
      <c r="BF16" s="1097" t="str">
        <f>IF(SUM(JAシステムB表!J30:J31)=0,"",SUM(JAシステムB表!J30:J31))</f>
        <v/>
      </c>
      <c r="BG16" s="1098"/>
      <c r="BH16" s="1098"/>
      <c r="BI16" s="45"/>
      <c r="BJ16" s="3"/>
    </row>
    <row r="17" spans="1:62" ht="20.100000000000001" customHeight="1" x14ac:dyDescent="0.15">
      <c r="A17" s="3"/>
      <c r="B17" s="55"/>
      <c r="C17" s="1420" t="s">
        <v>1015</v>
      </c>
      <c r="D17" s="1420"/>
      <c r="E17" s="1420"/>
      <c r="F17" s="1420"/>
      <c r="G17" s="1087"/>
      <c r="H17" s="1088"/>
      <c r="I17" s="1094"/>
      <c r="J17" s="1087"/>
      <c r="K17" s="1088"/>
      <c r="L17" s="1088"/>
      <c r="M17" s="1094"/>
      <c r="N17" s="1087"/>
      <c r="O17" s="1088"/>
      <c r="P17" s="1088"/>
      <c r="Q17" s="1094"/>
      <c r="R17" s="1087"/>
      <c r="S17" s="1088"/>
      <c r="T17" s="1094"/>
      <c r="U17" s="1087"/>
      <c r="V17" s="1088"/>
      <c r="W17" s="1088"/>
      <c r="X17" s="1094"/>
      <c r="Y17" s="1087"/>
      <c r="Z17" s="1088"/>
      <c r="AA17" s="1094"/>
      <c r="AB17" s="1087"/>
      <c r="AC17" s="1088"/>
      <c r="AD17" s="1088"/>
      <c r="AE17" s="1088"/>
      <c r="AF17" s="1303"/>
      <c r="AG17" s="1304"/>
      <c r="AH17" s="843"/>
      <c r="AI17" s="844"/>
      <c r="AJ17" s="845"/>
      <c r="AK17" s="1087"/>
      <c r="AL17" s="1088"/>
      <c r="AM17" s="78"/>
      <c r="AN17" s="1087"/>
      <c r="AO17" s="1088"/>
      <c r="AP17" s="1088"/>
      <c r="AQ17" s="1094"/>
      <c r="AR17" s="1087"/>
      <c r="AS17" s="1088"/>
      <c r="AT17" s="1088"/>
      <c r="AU17" s="1088"/>
      <c r="AV17" s="1314"/>
      <c r="AW17" s="1089" t="s">
        <v>889</v>
      </c>
      <c r="AX17" s="1089"/>
      <c r="AY17" s="1089"/>
      <c r="AZ17" s="1089"/>
      <c r="BA17" s="1089"/>
      <c r="BB17" s="1089"/>
      <c r="BC17" s="1089"/>
      <c r="BD17" s="1089"/>
      <c r="BE17" s="1090"/>
      <c r="BF17" s="1097" t="str">
        <f>IF(JAシステムB表!J29=0,"",JAシステムB表!J29)</f>
        <v/>
      </c>
      <c r="BG17" s="1098"/>
      <c r="BH17" s="1098"/>
      <c r="BI17" s="45"/>
      <c r="BJ17" s="3"/>
    </row>
    <row r="18" spans="1:62" ht="20.100000000000001" customHeight="1" x14ac:dyDescent="0.15">
      <c r="A18" s="3"/>
      <c r="B18" s="55"/>
      <c r="C18" s="1273"/>
      <c r="D18" s="1273"/>
      <c r="E18" s="1273"/>
      <c r="F18" s="1273"/>
      <c r="G18" s="1087"/>
      <c r="H18" s="1088"/>
      <c r="I18" s="1094"/>
      <c r="J18" s="1087"/>
      <c r="K18" s="1088"/>
      <c r="L18" s="1088"/>
      <c r="M18" s="1094"/>
      <c r="N18" s="1087"/>
      <c r="O18" s="1088"/>
      <c r="P18" s="1088"/>
      <c r="Q18" s="1094"/>
      <c r="R18" s="1087"/>
      <c r="S18" s="1088"/>
      <c r="T18" s="1094"/>
      <c r="U18" s="1087"/>
      <c r="V18" s="1088"/>
      <c r="W18" s="1088"/>
      <c r="X18" s="1094"/>
      <c r="Y18" s="1087"/>
      <c r="Z18" s="1088"/>
      <c r="AA18" s="1094"/>
      <c r="AB18" s="1087"/>
      <c r="AC18" s="1088"/>
      <c r="AD18" s="1088"/>
      <c r="AE18" s="1088"/>
      <c r="AF18" s="1305"/>
      <c r="AG18" s="1306"/>
      <c r="AH18" s="1293" t="s">
        <v>999</v>
      </c>
      <c r="AI18" s="1294"/>
      <c r="AJ18" s="1295"/>
      <c r="AK18" s="1335"/>
      <c r="AL18" s="1335"/>
      <c r="AM18" s="1335"/>
      <c r="AN18" s="1320" t="str">
        <f>IF(COUNT(AN14:AN17)=0,"",SUM(AN14:AN17))</f>
        <v/>
      </c>
      <c r="AO18" s="1321"/>
      <c r="AP18" s="1321"/>
      <c r="AQ18" s="1322"/>
      <c r="AR18" s="1320" t="str">
        <f>IF(COUNT(AR14:AR17)=0,"",SUM(AR14:AR17))</f>
        <v/>
      </c>
      <c r="AS18" s="1321"/>
      <c r="AT18" s="1321"/>
      <c r="AU18" s="1321"/>
      <c r="AV18" s="1314"/>
      <c r="AW18" s="1089" t="s">
        <v>884</v>
      </c>
      <c r="AX18" s="1089"/>
      <c r="AY18" s="1089"/>
      <c r="AZ18" s="1089"/>
      <c r="BA18" s="1089"/>
      <c r="BB18" s="1089"/>
      <c r="BC18" s="1089"/>
      <c r="BD18" s="1089"/>
      <c r="BE18" s="1090"/>
      <c r="BF18" s="1097" t="str">
        <f>IF(SUM(JAシステムB表!J22:J28,JAシステムB表!J32:J35)=0,"",SUM(JAシステムB表!J22:J28,JAシステムB表!J32:J35))</f>
        <v/>
      </c>
      <c r="BG18" s="1098"/>
      <c r="BH18" s="1098"/>
      <c r="BI18" s="46"/>
      <c r="BJ18" s="3"/>
    </row>
    <row r="19" spans="1:62" ht="9.9499999999999993" customHeight="1" x14ac:dyDescent="0.15">
      <c r="A19" s="3"/>
      <c r="B19" s="55"/>
      <c r="C19" s="1271" t="s">
        <v>997</v>
      </c>
      <c r="D19" s="1251" t="s">
        <v>249</v>
      </c>
      <c r="E19" s="1251"/>
      <c r="F19" s="817"/>
      <c r="G19" s="1129" t="str">
        <f>IF(COUNT(G8:G18)=0,"",SUM(G8:G12,G14:G18))</f>
        <v/>
      </c>
      <c r="H19" s="1175"/>
      <c r="I19" s="1175"/>
      <c r="J19" s="1175" t="str">
        <f>IF(COUNT(J8:J18)=0,"",SUM(J8:J12,J14:J18))</f>
        <v/>
      </c>
      <c r="K19" s="1175"/>
      <c r="L19" s="1175"/>
      <c r="M19" s="1175"/>
      <c r="N19" s="1320" t="str">
        <f>IF(COUNT(N8:N18)=0,"",SUM(N8:N12,N14:N18))</f>
        <v/>
      </c>
      <c r="O19" s="1321"/>
      <c r="P19" s="1321"/>
      <c r="Q19" s="1322"/>
      <c r="R19" s="1336"/>
      <c r="S19" s="1336"/>
      <c r="T19" s="1336"/>
      <c r="U19" s="1175" t="str">
        <f>IF(COUNT(U8:U18)=0,"",SUM(U8:U12,U14:U18))</f>
        <v/>
      </c>
      <c r="V19" s="1175"/>
      <c r="W19" s="1175"/>
      <c r="X19" s="1175"/>
      <c r="Y19" s="1336"/>
      <c r="Z19" s="1336"/>
      <c r="AA19" s="1336"/>
      <c r="AB19" s="1175" t="str">
        <f>IF(COUNT(AB8:AB18)=0,"",SUM(AB8:AB12,AB14:AB18))</f>
        <v/>
      </c>
      <c r="AC19" s="1175"/>
      <c r="AD19" s="1175"/>
      <c r="AE19" s="1328"/>
      <c r="AF19" s="969" t="s">
        <v>250</v>
      </c>
      <c r="AG19" s="969"/>
      <c r="AH19" s="969"/>
      <c r="AI19" s="969"/>
      <c r="AJ19" s="1327"/>
      <c r="AK19" s="1329"/>
      <c r="AL19" s="1330"/>
      <c r="AM19" s="1331"/>
      <c r="AN19" s="82" t="s">
        <v>251</v>
      </c>
      <c r="AO19" s="1316" t="str">
        <f>IF(COUNT(AN12,AN18)=0,"",SUM(AN12,AN18))</f>
        <v/>
      </c>
      <c r="AP19" s="1316"/>
      <c r="AQ19" s="1317"/>
      <c r="AR19" s="82" t="s">
        <v>252</v>
      </c>
      <c r="AS19" s="1316" t="str">
        <f>IF(COUNT(AR12,AR18)=0,"",SUM(AR12,AR18))</f>
        <v/>
      </c>
      <c r="AT19" s="1316"/>
      <c r="AU19" s="1317"/>
      <c r="AV19" s="1314"/>
      <c r="AW19" s="847" t="s">
        <v>250</v>
      </c>
      <c r="AX19" s="1342"/>
      <c r="AY19" s="1342"/>
      <c r="AZ19" s="1342"/>
      <c r="BA19" s="1342"/>
      <c r="BB19" s="1342"/>
      <c r="BC19" s="1342"/>
      <c r="BD19" s="1342"/>
      <c r="BE19" s="848"/>
      <c r="BF19" s="81" t="s">
        <v>253</v>
      </c>
      <c r="BG19" s="1316" t="str">
        <f>IF(COUNT(BF15:BF18)=0,"",SUM(BF15:BF18))</f>
        <v/>
      </c>
      <c r="BH19" s="1316"/>
      <c r="BI19" s="1317"/>
      <c r="BJ19" s="3"/>
    </row>
    <row r="20" spans="1:62" ht="9.9499999999999993" customHeight="1" x14ac:dyDescent="0.15">
      <c r="A20" s="3"/>
      <c r="B20" s="58"/>
      <c r="C20" s="1194"/>
      <c r="D20" s="1272"/>
      <c r="E20" s="1272"/>
      <c r="F20" s="821"/>
      <c r="G20" s="1129"/>
      <c r="H20" s="1175"/>
      <c r="I20" s="1175"/>
      <c r="J20" s="1175"/>
      <c r="K20" s="1175"/>
      <c r="L20" s="1175"/>
      <c r="M20" s="1175"/>
      <c r="N20" s="1210"/>
      <c r="O20" s="1211"/>
      <c r="P20" s="1211"/>
      <c r="Q20" s="1212"/>
      <c r="R20" s="1336"/>
      <c r="S20" s="1336"/>
      <c r="T20" s="1336"/>
      <c r="U20" s="1175"/>
      <c r="V20" s="1175"/>
      <c r="W20" s="1175"/>
      <c r="X20" s="1175"/>
      <c r="Y20" s="1336"/>
      <c r="Z20" s="1336"/>
      <c r="AA20" s="1336"/>
      <c r="AB20" s="1175"/>
      <c r="AC20" s="1175"/>
      <c r="AD20" s="1175"/>
      <c r="AE20" s="1328"/>
      <c r="AF20" s="1072" t="s">
        <v>1000</v>
      </c>
      <c r="AG20" s="1072"/>
      <c r="AH20" s="1072"/>
      <c r="AI20" s="1072"/>
      <c r="AJ20" s="1073"/>
      <c r="AK20" s="1332"/>
      <c r="AL20" s="1333"/>
      <c r="AM20" s="1334"/>
      <c r="AN20" s="79"/>
      <c r="AO20" s="1318"/>
      <c r="AP20" s="1318"/>
      <c r="AQ20" s="1319"/>
      <c r="AR20" s="79"/>
      <c r="AS20" s="1318"/>
      <c r="AT20" s="1318"/>
      <c r="AU20" s="1319"/>
      <c r="AV20" s="1315"/>
      <c r="AW20" s="1343"/>
      <c r="AX20" s="1344"/>
      <c r="AY20" s="1344"/>
      <c r="AZ20" s="1344"/>
      <c r="BA20" s="1344"/>
      <c r="BB20" s="1344"/>
      <c r="BC20" s="1344"/>
      <c r="BD20" s="1344"/>
      <c r="BE20" s="1345"/>
      <c r="BF20" s="47"/>
      <c r="BG20" s="1318"/>
      <c r="BH20" s="1318"/>
      <c r="BI20" s="1319"/>
      <c r="BJ20" s="3"/>
    </row>
    <row r="21" spans="1:62" ht="18" customHeight="1" x14ac:dyDescent="0.15">
      <c r="A21" s="3"/>
      <c r="B21" s="1419" t="s">
        <v>254</v>
      </c>
      <c r="C21" s="1419"/>
      <c r="D21" s="1419"/>
      <c r="E21" s="1419"/>
      <c r="F21" s="1419"/>
      <c r="G21" s="1419"/>
      <c r="H21" s="1419"/>
      <c r="I21" s="1419"/>
      <c r="J21" s="1419"/>
      <c r="K21" s="59"/>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4"/>
      <c r="AQ21" s="20"/>
      <c r="AR21" s="20"/>
      <c r="AS21" s="20"/>
      <c r="AT21" s="20"/>
      <c r="AU21" s="20"/>
      <c r="AV21" s="20"/>
      <c r="AW21" s="20"/>
      <c r="AX21" s="20"/>
      <c r="AY21" s="20"/>
      <c r="AZ21" s="20"/>
      <c r="BA21" s="20"/>
      <c r="BB21" s="20"/>
      <c r="BC21" s="20"/>
      <c r="BD21" s="20"/>
      <c r="BE21" s="20"/>
      <c r="BF21" s="20"/>
      <c r="BG21" s="20"/>
      <c r="BH21" s="20"/>
      <c r="BI21" s="20"/>
      <c r="BJ21" s="3"/>
    </row>
    <row r="22" spans="1:62" ht="12" customHeight="1" x14ac:dyDescent="0.15">
      <c r="A22" s="3"/>
      <c r="B22" s="1247" t="s">
        <v>345</v>
      </c>
      <c r="C22" s="1222"/>
      <c r="D22" s="1222"/>
      <c r="E22" s="1222"/>
      <c r="F22" s="1222"/>
      <c r="G22" s="1223"/>
      <c r="H22" s="866" t="s">
        <v>346</v>
      </c>
      <c r="I22" s="860"/>
      <c r="J22" s="860"/>
      <c r="K22" s="866" t="s">
        <v>928</v>
      </c>
      <c r="L22" s="860"/>
      <c r="M22" s="861"/>
      <c r="N22" s="1107" t="s">
        <v>143</v>
      </c>
      <c r="O22" s="1108"/>
      <c r="P22" s="1108"/>
      <c r="Q22" s="1108"/>
      <c r="R22" s="1108"/>
      <c r="S22" s="1109"/>
      <c r="T22" s="1107" t="s">
        <v>777</v>
      </c>
      <c r="U22" s="1108"/>
      <c r="V22" s="1108"/>
      <c r="W22" s="1108"/>
      <c r="X22" s="1109"/>
      <c r="Y22" s="828" t="s">
        <v>979</v>
      </c>
      <c r="Z22" s="1327"/>
      <c r="AA22" s="828" t="s">
        <v>980</v>
      </c>
      <c r="AB22" s="1327"/>
      <c r="AC22" s="1337" t="s">
        <v>781</v>
      </c>
      <c r="AD22" s="1338"/>
      <c r="AE22" s="1339"/>
      <c r="AF22" s="1340" t="s">
        <v>981</v>
      </c>
      <c r="AG22" s="1338"/>
      <c r="AH22" s="1338"/>
      <c r="AI22" s="1339"/>
      <c r="AJ22" s="1340" t="s">
        <v>790</v>
      </c>
      <c r="AK22" s="1338"/>
      <c r="AL22" s="1338"/>
      <c r="AM22" s="1339"/>
      <c r="AN22" s="1340" t="s">
        <v>794</v>
      </c>
      <c r="AO22" s="1338"/>
      <c r="AP22" s="1339"/>
      <c r="AQ22" s="1337" t="s">
        <v>982</v>
      </c>
      <c r="AR22" s="1338"/>
      <c r="AS22" s="1338"/>
      <c r="AT22" s="1339"/>
      <c r="AU22" s="1095" t="s">
        <v>983</v>
      </c>
      <c r="AV22" s="1096"/>
      <c r="AW22" s="1095" t="s">
        <v>984</v>
      </c>
      <c r="AX22" s="1363"/>
      <c r="AY22" s="1363"/>
      <c r="AZ22" s="1363"/>
      <c r="BA22" s="1096"/>
      <c r="BB22" s="1091" t="s">
        <v>985</v>
      </c>
      <c r="BC22" s="1092"/>
      <c r="BD22" s="1092"/>
      <c r="BE22" s="1093"/>
      <c r="BF22" s="866" t="s">
        <v>930</v>
      </c>
      <c r="BG22" s="860"/>
      <c r="BH22" s="860"/>
      <c r="BI22" s="861"/>
      <c r="BJ22" s="3"/>
    </row>
    <row r="23" spans="1:62" ht="12" customHeight="1" x14ac:dyDescent="0.15">
      <c r="A23" s="3"/>
      <c r="B23" s="1248" t="s">
        <v>986</v>
      </c>
      <c r="C23" s="1225"/>
      <c r="D23" s="1225"/>
      <c r="E23" s="1225"/>
      <c r="F23" s="1225"/>
      <c r="G23" s="1226"/>
      <c r="H23" s="899" t="s">
        <v>347</v>
      </c>
      <c r="I23" s="862"/>
      <c r="J23" s="862"/>
      <c r="K23" s="899" t="s">
        <v>987</v>
      </c>
      <c r="L23" s="862"/>
      <c r="M23" s="863"/>
      <c r="N23" s="1248" t="s">
        <v>349</v>
      </c>
      <c r="O23" s="1225"/>
      <c r="P23" s="1225"/>
      <c r="Q23" s="1225"/>
      <c r="R23" s="1225"/>
      <c r="S23" s="1226"/>
      <c r="T23" s="1138" t="s">
        <v>350</v>
      </c>
      <c r="U23" s="1139"/>
      <c r="V23" s="1139"/>
      <c r="W23" s="1139"/>
      <c r="X23" s="1140"/>
      <c r="Y23" s="1136"/>
      <c r="Z23" s="1137"/>
      <c r="AA23" s="1136"/>
      <c r="AB23" s="1137"/>
      <c r="AC23" s="1248" t="s">
        <v>255</v>
      </c>
      <c r="AD23" s="1225"/>
      <c r="AE23" s="1226"/>
      <c r="AF23" s="1138" t="s">
        <v>931</v>
      </c>
      <c r="AG23" s="1139"/>
      <c r="AH23" s="1139"/>
      <c r="AI23" s="1140"/>
      <c r="AJ23" s="1130" t="s">
        <v>988</v>
      </c>
      <c r="AK23" s="1131"/>
      <c r="AL23" s="1131"/>
      <c r="AM23" s="1132"/>
      <c r="AN23" s="1248" t="s">
        <v>989</v>
      </c>
      <c r="AO23" s="1225"/>
      <c r="AP23" s="1226"/>
      <c r="AQ23" s="1130" t="s">
        <v>990</v>
      </c>
      <c r="AR23" s="1131"/>
      <c r="AS23" s="1131"/>
      <c r="AT23" s="1132"/>
      <c r="AU23" s="1136" t="s">
        <v>933</v>
      </c>
      <c r="AV23" s="1137"/>
      <c r="AW23" s="1371" t="s">
        <v>991</v>
      </c>
      <c r="AX23" s="1372"/>
      <c r="AY23" s="1372"/>
      <c r="AZ23" s="1372"/>
      <c r="BA23" s="1373"/>
      <c r="BB23" s="1136" t="s">
        <v>934</v>
      </c>
      <c r="BC23" s="1370"/>
      <c r="BD23" s="1370"/>
      <c r="BE23" s="1137"/>
      <c r="BF23" s="899"/>
      <c r="BG23" s="862"/>
      <c r="BH23" s="862"/>
      <c r="BI23" s="863"/>
      <c r="BJ23" s="3"/>
    </row>
    <row r="24" spans="1:62" ht="18.75" customHeight="1" x14ac:dyDescent="0.15">
      <c r="A24" s="3"/>
      <c r="B24" s="1249" t="s">
        <v>992</v>
      </c>
      <c r="C24" s="1228"/>
      <c r="D24" s="1228"/>
      <c r="E24" s="1228"/>
      <c r="F24" s="1228"/>
      <c r="G24" s="1229"/>
      <c r="H24" s="867" t="s">
        <v>348</v>
      </c>
      <c r="I24" s="864"/>
      <c r="J24" s="865"/>
      <c r="K24" s="867" t="s">
        <v>993</v>
      </c>
      <c r="L24" s="864"/>
      <c r="M24" s="865"/>
      <c r="N24" s="1324"/>
      <c r="O24" s="1325"/>
      <c r="P24" s="1325"/>
      <c r="Q24" s="1325"/>
      <c r="R24" s="1325"/>
      <c r="S24" s="1326"/>
      <c r="T24" s="1249" t="s">
        <v>351</v>
      </c>
      <c r="U24" s="1228"/>
      <c r="V24" s="1228"/>
      <c r="W24" s="1228"/>
      <c r="X24" s="1229"/>
      <c r="Y24" s="1341" t="s">
        <v>352</v>
      </c>
      <c r="Z24" s="1073"/>
      <c r="AA24" s="1341" t="s">
        <v>994</v>
      </c>
      <c r="AB24" s="1073"/>
      <c r="AC24" s="1367"/>
      <c r="AD24" s="1368"/>
      <c r="AE24" s="1369"/>
      <c r="AF24" s="1141" t="s">
        <v>353</v>
      </c>
      <c r="AG24" s="1142"/>
      <c r="AH24" s="1142"/>
      <c r="AI24" s="1143"/>
      <c r="AJ24" s="1133"/>
      <c r="AK24" s="1134"/>
      <c r="AL24" s="1134"/>
      <c r="AM24" s="1135"/>
      <c r="AN24" s="1249" t="s">
        <v>355</v>
      </c>
      <c r="AO24" s="1228"/>
      <c r="AP24" s="1229"/>
      <c r="AQ24" s="1133"/>
      <c r="AR24" s="1134"/>
      <c r="AS24" s="1134"/>
      <c r="AT24" s="1135"/>
      <c r="AU24" s="1341" t="s">
        <v>995</v>
      </c>
      <c r="AV24" s="1073"/>
      <c r="AW24" s="1374"/>
      <c r="AX24" s="1375"/>
      <c r="AY24" s="1375"/>
      <c r="AZ24" s="1375"/>
      <c r="BA24" s="1376"/>
      <c r="BB24" s="960" t="s">
        <v>996</v>
      </c>
      <c r="BC24" s="961"/>
      <c r="BD24" s="961"/>
      <c r="BE24" s="962"/>
      <c r="BF24" s="867"/>
      <c r="BG24" s="864"/>
      <c r="BH24" s="864"/>
      <c r="BI24" s="865"/>
      <c r="BJ24" s="3"/>
    </row>
    <row r="25" spans="1:62" ht="7.5" customHeight="1" x14ac:dyDescent="0.15">
      <c r="A25" s="3"/>
      <c r="B25" s="1119"/>
      <c r="C25" s="1120"/>
      <c r="D25" s="1120"/>
      <c r="E25" s="1120"/>
      <c r="F25" s="1120"/>
      <c r="G25" s="1121"/>
      <c r="H25" s="1119"/>
      <c r="I25" s="1120"/>
      <c r="J25" s="1121"/>
      <c r="K25" s="1442" t="s">
        <v>619</v>
      </c>
      <c r="L25" s="1443"/>
      <c r="M25" s="1444"/>
      <c r="N25" s="1119" t="s">
        <v>302</v>
      </c>
      <c r="O25" s="1120"/>
      <c r="P25" s="1120"/>
      <c r="Q25" s="1120"/>
      <c r="R25" s="1120"/>
      <c r="S25" s="1121"/>
      <c r="T25" s="1119" t="s">
        <v>302</v>
      </c>
      <c r="U25" s="1120"/>
      <c r="V25" s="1120"/>
      <c r="W25" s="1120"/>
      <c r="X25" s="1121"/>
      <c r="Y25" s="1119"/>
      <c r="Z25" s="1121"/>
      <c r="AA25" s="1119" t="s">
        <v>356</v>
      </c>
      <c r="AB25" s="1121"/>
      <c r="AC25" s="1119"/>
      <c r="AD25" s="1120"/>
      <c r="AE25" s="1121"/>
      <c r="AF25" s="1119" t="s">
        <v>357</v>
      </c>
      <c r="AG25" s="1120"/>
      <c r="AH25" s="1120"/>
      <c r="AI25" s="1121"/>
      <c r="AJ25" s="1119" t="s">
        <v>302</v>
      </c>
      <c r="AK25" s="1120"/>
      <c r="AL25" s="1120"/>
      <c r="AM25" s="1121"/>
      <c r="AN25" s="1119" t="s">
        <v>302</v>
      </c>
      <c r="AO25" s="1120"/>
      <c r="AP25" s="1121"/>
      <c r="AQ25" s="1119" t="s">
        <v>302</v>
      </c>
      <c r="AR25" s="1120"/>
      <c r="AS25" s="1120"/>
      <c r="AT25" s="1121"/>
      <c r="AU25" s="1119" t="s">
        <v>358</v>
      </c>
      <c r="AV25" s="1121"/>
      <c r="AW25" s="1357" t="s">
        <v>302</v>
      </c>
      <c r="AX25" s="1358"/>
      <c r="AY25" s="1358"/>
      <c r="AZ25" s="1358"/>
      <c r="BA25" s="1359"/>
      <c r="BB25" s="1357" t="s">
        <v>302</v>
      </c>
      <c r="BC25" s="1358"/>
      <c r="BD25" s="1358"/>
      <c r="BE25" s="1359"/>
      <c r="BF25" s="1357"/>
      <c r="BG25" s="1358"/>
      <c r="BH25" s="1358"/>
      <c r="BI25" s="1359"/>
      <c r="BJ25" s="3"/>
    </row>
    <row r="26" spans="1:62" ht="14.25" x14ac:dyDescent="0.15">
      <c r="A26" s="133">
        <v>1</v>
      </c>
      <c r="B26" s="1390" t="str">
        <f>IF(減価償却費!$Y$36&gt;7,"別紙のとおり",IF(ISNA(VLOOKUP($A26,減価償却費!A:Z,3,0)),"",VLOOKUP($A26,減価償却費!A:Z,3,0)))</f>
        <v/>
      </c>
      <c r="C26" s="1390"/>
      <c r="D26" s="1390"/>
      <c r="E26" s="1390"/>
      <c r="F26" s="1390"/>
      <c r="G26" s="1390"/>
      <c r="H26" s="1391" t="str">
        <f>IF(減価償却費!$Y$36&gt;7,"",IF(ISNA(VLOOKUP($A26,減価償却費!$A:$Z,4,0)),"",IF(VLOOKUP($A26,減価償却費!$A:$Z,4,0)="","",VLOOKUP($A26,減価償却費!$A:$Z,4,0))))</f>
        <v/>
      </c>
      <c r="I26" s="1392"/>
      <c r="J26" s="1392"/>
      <c r="K26" s="1393" t="str">
        <f>IF(減価償却費!$Y$36&gt;7,"",IF(ISNA(VLOOKUP($A26,減価償却費!$A:$Z,5,0)),"",IF(VLOOKUP($A26,減価償却費!$A:$Z,5,0)="","",VLOOKUP($A26,減価償却費!$A:$Z,5,0)))&amp;IF(ISNA(VLOOKUP($A26,減価償却費!$A:$Z,6,0)),"",IF(VLOOKUP($A26,減価償却費!$A:$Z,6,0)="","",VLOOKUP($A26,減価償却費!$A:$Z,6,0)))&amp;"."&amp;IF(ISNA(VLOOKUP($A26,減価償却費!$A:$Z,7,0)),"",IF(VLOOKUP($A26,減価償却費!$A:$Z,7,0)="","",VLOOKUP($A26,減価償却費!$A:$Z,7,0))))</f>
        <v>.</v>
      </c>
      <c r="L26" s="1394"/>
      <c r="M26" s="1395"/>
      <c r="N26" s="1122" t="str">
        <f>IF(減価償却費!$Y$36&gt;7,"",IF(ISNA(VLOOKUP($A26,減価償却費!$A:$Z,8,0)),"",IF(VLOOKUP($A26,減価償却費!$A:$Z,8,0)="","",VLOOKUP($A26,減価償却費!$A:$Z,8,0))))</f>
        <v/>
      </c>
      <c r="O26" s="1123"/>
      <c r="P26" s="1123"/>
      <c r="Q26" s="1123" t="e">
        <f>IF(減価償却費!$Y$36&gt;7,"",IF(OR(VLOOKUP($A26,減価償却費!$A:$Z,4,0)="",ISNA(VLOOKUP($A26,減価償却費!$A:$Z,4,0))),"",VLOOKUP($A26,減価償却費!$A:$Z,4,0)))</f>
        <v>#N/A</v>
      </c>
      <c r="R26" s="1123"/>
      <c r="S26" s="1124"/>
      <c r="T26" s="1122" t="str">
        <f>IF(減価償却費!$Y$36&gt;7,"",IF(ISNA(VLOOKUP($A26,減価償却費!$A:$Z,9,0)),"",IF(VLOOKUP($A26,減価償却費!$A:$Z,9,0)="","",VLOOKUP($A26,減価償却費!$A:$Z,9,0))))</f>
        <v/>
      </c>
      <c r="U26" s="1123"/>
      <c r="V26" s="1123"/>
      <c r="W26" s="1123"/>
      <c r="X26" s="1124"/>
      <c r="Y26" s="1377" t="str">
        <f>IF(減価償却費!$Y$36&gt;7,"",IF(ISNA(VLOOKUP($A26,減価償却費!$A:$Z,10,0)),"",IF(VLOOKUP($A26,減価償却費!$A:$Z,10,0)="","",VLOOKUP($A26,減価償却費!$A:$Z,10,0))))</f>
        <v/>
      </c>
      <c r="Z26" s="1378"/>
      <c r="AA26" s="1379" t="str">
        <f>IF(減価償却費!$Y$36&gt;7,"",IF(ISNA(VLOOKUP($A26,減価償却費!$A:$Z,11,0)),"",IF(VLOOKUP($A26,減価償却費!$A:$Z,11,0)="","",VLOOKUP($A26,減価償却費!$A:$Z,11,0))))</f>
        <v/>
      </c>
      <c r="AB26" s="1349"/>
      <c r="AC26" s="1144" t="str">
        <f>IF(減価償却費!$Y$36&gt;7,"",IF(ISNA(VLOOKUP($A26,減価償却費!$A:$Z,12,0)),"",IF(VLOOKUP($A26,減価償却費!$A:$Z,12,0)="","",VLOOKUP($A26,減価償却費!$A:$Z,12,0))))</f>
        <v/>
      </c>
      <c r="AD26" s="1144"/>
      <c r="AE26" s="1144"/>
      <c r="AF26" s="1346" t="str">
        <f>IF(減価償却費!$Y$36&gt;7,"",IF(ISNA(VLOOKUP($A26,減価償却費!$A:$Z,13,0)),"",IF(VLOOKUP($A26,減価償却費!$A:$Z,13,0)="","",VLOOKUP($A26,減価償却費!$A:$Z,13,0))))</f>
        <v/>
      </c>
      <c r="AG26" s="1347"/>
      <c r="AH26" s="1348" t="s">
        <v>587</v>
      </c>
      <c r="AI26" s="1349"/>
      <c r="AJ26" s="1145" t="str">
        <f>IF(減価償却費!$Y$36&gt;7,"",IF(ISNA(VLOOKUP($A26,減価償却費!$A:$Z,15,0)),"",IF(VLOOKUP($A26,減価償却費!$A:$Z,15,0)="","",VLOOKUP($A26,減価償却費!$A:$Z,15,0))))</f>
        <v/>
      </c>
      <c r="AK26" s="1146"/>
      <c r="AL26" s="1146"/>
      <c r="AM26" s="1147"/>
      <c r="AN26" s="1145"/>
      <c r="AO26" s="1146"/>
      <c r="AP26" s="1147"/>
      <c r="AQ26" s="1145" t="str">
        <f>IF(減価償却費!$Y$36&gt;7,"",IF(ISNA(VLOOKUP($A26,減価償却費!$A:$Z,17,0)),"",IF(VLOOKUP($A26,減価償却費!$A:$Z,17,0)="","",VLOOKUP($A26,減価償却費!$A:$Z,17,0))))</f>
        <v/>
      </c>
      <c r="AR26" s="1146"/>
      <c r="AS26" s="1146"/>
      <c r="AT26" s="1147"/>
      <c r="AU26" s="1352" t="str">
        <f>IF(減価償却費!$Y$36&gt;7,"",IF(ISNA(VLOOKUP($A26,減価償却費!$A:$Z,18,0)),"",IF(VLOOKUP($A26,減価償却費!$A:$Z,18,0)="","",VLOOKUP($A26,減価償却費!$A:$Z,18,0))))</f>
        <v/>
      </c>
      <c r="AV26" s="1353"/>
      <c r="AW26" s="1110" t="str">
        <f>IF(減価償却費!$Y$36&gt;7,"",IF(ISNA(VLOOKUP($A26,減価償却費!$A:$Z,19,0)),"",IF(VLOOKUP($A26,減価償却費!$A:$Z,19,0)="","",VLOOKUP($A26,減価償却費!$A:$Z,19,0))))</f>
        <v/>
      </c>
      <c r="AX26" s="1111"/>
      <c r="AY26" s="1111"/>
      <c r="AZ26" s="1111"/>
      <c r="BA26" s="1112"/>
      <c r="BB26" s="1110" t="str">
        <f>IF(減価償却費!$Y$36&gt;7,"",IF(ISNA(VLOOKUP($A26,減価償却費!$A:$Z,21,0)),"",IF(VLOOKUP($A26,減価償却費!$A:$Z,21,0)="","",VLOOKUP($A26,減価償却費!$A:$Z,21,0))))</f>
        <v/>
      </c>
      <c r="BC26" s="1111"/>
      <c r="BD26" s="1111"/>
      <c r="BE26" s="1112"/>
      <c r="BF26" s="1360" t="str">
        <f>IF(減価償却費!$Y$36&gt;7,"",IF(ISNA(VLOOKUP($A26,減価償却費!$A:$Z,23,0)),"",IF(N(VLOOKUP($A26,減価償却費!$A:$Z,23,0))&gt;0,"廃棄 ",""))&amp;IF(ISNA(VLOOKUP($A26,減価償却費!$A:$Z,22,0)),"",IF(VLOOKUP($A26,減価償却費!$A:$Z,22,0)="","",VLOOKUP($A26,減価償却費!$A:$Z,22,0))))</f>
        <v/>
      </c>
      <c r="BG26" s="1361"/>
      <c r="BH26" s="1361"/>
      <c r="BI26" s="1362"/>
      <c r="BJ26" s="3"/>
    </row>
    <row r="27" spans="1:62" ht="19.5" customHeight="1" x14ac:dyDescent="0.15">
      <c r="A27" s="133">
        <v>2</v>
      </c>
      <c r="B27" s="1389" t="str">
        <f>IF(減価償却費!$Y$36&gt;7,"",IF(ISNA(VLOOKUP($A27,減価償却費!$A:$Z,3,0)),"",IF(VLOOKUP($A27,減価償却費!$A:$Z,3,0)="","",VLOOKUP($A27,減価償却費!$A:$Z,3,0))))</f>
        <v/>
      </c>
      <c r="C27" s="1389"/>
      <c r="D27" s="1389"/>
      <c r="E27" s="1389"/>
      <c r="F27" s="1389"/>
      <c r="G27" s="1389"/>
      <c r="H27" s="1398" t="str">
        <f>IF(減価償却費!$Y$36&gt;7,"",IF(ISNA(VLOOKUP($A27,減価償却費!$A:$Z,4,0)),"",IF(VLOOKUP($A27,減価償却費!$A:$Z,4,0)="","",VLOOKUP($A27,減価償却費!$A:$Z,4,0))))</f>
        <v/>
      </c>
      <c r="I27" s="1399"/>
      <c r="J27" s="1399"/>
      <c r="K27" s="1104" t="str">
        <f>IF(減価償却費!$Y$36&gt;7,"",IF(ISNA(VLOOKUP($A27,減価償却費!$A:$Z,5,0)),"",IF(VLOOKUP($A27,減価償却費!$A:$Z,5,0)="","",VLOOKUP($A27,減価償却費!$A:$Z,5,0)))&amp;IF(ISNA(VLOOKUP($A27,減価償却費!$A:$Z,6,0)),"",IF(VLOOKUP($A27,減価償却費!$A:$Z,6,0)="","",VLOOKUP($A27,減価償却費!$A:$Z,6,0)))&amp;"."&amp;IF(ISNA(VLOOKUP($A27,減価償却費!$A:$Z,7,0)),"",IF(VLOOKUP($A27,減価償却費!$A:$Z,7,0)="","",VLOOKUP($A27,減価償却費!$A:$Z,7,0))))</f>
        <v>.</v>
      </c>
      <c r="L27" s="1105"/>
      <c r="M27" s="1106"/>
      <c r="N27" s="1116" t="str">
        <f>IF(減価償却費!$Y$36&gt;7,"",IF(ISNA(VLOOKUP($A27,減価償却費!$A:$Z,8,0)),"",IF(VLOOKUP($A27,減価償却費!$A:$Z,8,0)="","",VLOOKUP($A27,減価償却費!$A:$Z,8,0))))</f>
        <v/>
      </c>
      <c r="O27" s="1117"/>
      <c r="P27" s="1117"/>
      <c r="Q27" s="1117" t="e">
        <f>IF(減価償却費!$Y$36&gt;7,"",IF(OR(VLOOKUP($A27,減価償却費!$A:$Z,4,0)="",ISNA(VLOOKUP($A27,減価償却費!$A:$Z,4,0))),"",VLOOKUP($A27,減価償却費!$A:$Z,4,0)))</f>
        <v>#N/A</v>
      </c>
      <c r="R27" s="1117"/>
      <c r="S27" s="1118"/>
      <c r="T27" s="1116" t="str">
        <f>IF(減価償却費!$Y$36&gt;7,"",IF(ISNA(VLOOKUP($A27,減価償却費!$A:$Z,9,0)),"",IF(VLOOKUP($A27,減価償却費!$A:$Z,9,0)="","",VLOOKUP($A27,減価償却費!$A:$Z,9,0))))</f>
        <v/>
      </c>
      <c r="U27" s="1117"/>
      <c r="V27" s="1117"/>
      <c r="W27" s="1117"/>
      <c r="X27" s="1118"/>
      <c r="Y27" s="1396" t="str">
        <f>IF(減価償却費!$Y$36&gt;7,"",IF(ISNA(VLOOKUP($A27,減価償却費!$A:$Z,10,0)),"",IF(VLOOKUP($A27,減価償却費!$A:$Z,10,0)="","",VLOOKUP($A27,減価償却費!$A:$Z,10,0))))</f>
        <v/>
      </c>
      <c r="Z27" s="1397"/>
      <c r="AA27" s="1364" t="str">
        <f>IF(減価償却費!$Y$36&gt;7,"",IF(ISNA(VLOOKUP($A27,減価償却費!$A:$Z,11,0)),"",IF(VLOOKUP($A27,減価償却費!$A:$Z,11,0)="","",VLOOKUP($A27,減価償却費!$A:$Z,11,0))))</f>
        <v/>
      </c>
      <c r="AB27" s="1351"/>
      <c r="AC27" s="1354" t="str">
        <f>IF(減価償却費!$Y$36&gt;7,"",IF(ISNA(VLOOKUP($A27,減価償却費!$A:$Z,12,0)),"",IF(VLOOKUP($A27,減価償却費!$A:$Z,12,0)="","",VLOOKUP($A27,減価償却費!$A:$Z,12,0))))</f>
        <v/>
      </c>
      <c r="AD27" s="1354"/>
      <c r="AE27" s="1354"/>
      <c r="AF27" s="1365" t="str">
        <f>IF(減価償却費!$Y$36&gt;7,"",IF(ISNA(VLOOKUP($A27,減価償却費!$A:$Z,13,0)),"",IF(VLOOKUP($A27,減価償却費!$A:$Z,13,0)="","",VLOOKUP($A27,減価償却費!$A:$Z,13,0))))</f>
        <v/>
      </c>
      <c r="AG27" s="1366"/>
      <c r="AH27" s="1350" t="s">
        <v>354</v>
      </c>
      <c r="AI27" s="1351"/>
      <c r="AJ27" s="1127" t="str">
        <f>IF(減価償却費!$Y$36&gt;7,"",IF(ISNA(VLOOKUP($A27,減価償却費!$A:$Z,15,0)),"",IF(VLOOKUP($A27,減価償却費!$A:$Z,15,0)="","",VLOOKUP($A27,減価償却費!$A:$Z,15,0))))</f>
        <v/>
      </c>
      <c r="AK27" s="1128"/>
      <c r="AL27" s="1128"/>
      <c r="AM27" s="1129"/>
      <c r="AN27" s="1127"/>
      <c r="AO27" s="1128"/>
      <c r="AP27" s="1129"/>
      <c r="AQ27" s="1127" t="str">
        <f>IF(減価償却費!$Y$36&gt;7,"",IF(ISNA(VLOOKUP($A27,減価償却費!$A:$Z,17,0)),"",IF(VLOOKUP($A27,減価償却費!$A:$Z,17,0)="","",VLOOKUP($A27,減価償却費!$A:$Z,17,0))))</f>
        <v/>
      </c>
      <c r="AR27" s="1128"/>
      <c r="AS27" s="1128"/>
      <c r="AT27" s="1129"/>
      <c r="AU27" s="1125" t="str">
        <f>IF(減価償却費!$Y$36&gt;7,"",IF(ISNA(VLOOKUP($A27,減価償却費!$A:$Z,18,0)),"",IF(VLOOKUP($A27,減価償却費!$A:$Z,18,0)="","",VLOOKUP($A27,減価償却費!$A:$Z,18,0))))</f>
        <v/>
      </c>
      <c r="AV27" s="1126"/>
      <c r="AW27" s="1113" t="str">
        <f>IF(減価償却費!$Y$36&gt;7,"",IF(ISNA(VLOOKUP($A27,減価償却費!$A:$Z,19,0)),"",IF(VLOOKUP($A27,減価償却費!$A:$Z,19,0)="","",VLOOKUP($A27,減価償却費!$A:$Z,19,0))))</f>
        <v/>
      </c>
      <c r="AX27" s="1114"/>
      <c r="AY27" s="1114"/>
      <c r="AZ27" s="1114"/>
      <c r="BA27" s="1115"/>
      <c r="BB27" s="1113" t="str">
        <f>IF(減価償却費!$Y$36&gt;7,"",IF(ISNA(VLOOKUP($A27,減価償却費!$A:$Z,21,0)),"",IF(VLOOKUP($A27,減価償却費!$A:$Z,21,0)="","",VLOOKUP($A27,減価償却費!$A:$Z,21,0))))</f>
        <v/>
      </c>
      <c r="BC27" s="1114"/>
      <c r="BD27" s="1114"/>
      <c r="BE27" s="1115"/>
      <c r="BF27" s="1148" t="str">
        <f>IF(減価償却費!$Y$36&gt;7,"",IF(ISNA(VLOOKUP($A27,減価償却費!$A:$Z,23,0)),"",IF(N(VLOOKUP($A27,減価償却費!$A:$Z,23,0))&gt;0,"廃棄 ",""))&amp;IF(ISNA(VLOOKUP($A27,減価償却費!$A:$Z,22,0)),"",IF(VLOOKUP($A27,減価償却費!$A:$Z,22,0)="","",VLOOKUP($A27,減価償却費!$A:$Z,22,0))))</f>
        <v/>
      </c>
      <c r="BG27" s="1149"/>
      <c r="BH27" s="1149"/>
      <c r="BI27" s="1150"/>
      <c r="BJ27" s="3"/>
    </row>
    <row r="28" spans="1:62" ht="19.5" customHeight="1" x14ac:dyDescent="0.15">
      <c r="A28" s="133">
        <v>3</v>
      </c>
      <c r="B28" s="1389" t="str">
        <f>IF(減価償却費!$Y$36&gt;7,"",IF(ISNA(VLOOKUP($A28,減価償却費!$A:$Z,3,0)),"",IF(VLOOKUP($A28,減価償却費!$A:$Z,3,0)="","",VLOOKUP($A28,減価償却費!$A:$Z,3,0))))</f>
        <v/>
      </c>
      <c r="C28" s="1389"/>
      <c r="D28" s="1389"/>
      <c r="E28" s="1389"/>
      <c r="F28" s="1389"/>
      <c r="G28" s="1389"/>
      <c r="H28" s="1398" t="str">
        <f>IF(減価償却費!$Y$36&gt;7,"",IF(ISNA(VLOOKUP($A28,減価償却費!$A:$Z,4,0)),"",IF(VLOOKUP($A28,減価償却費!$A:$Z,4,0)="","",VLOOKUP($A28,減価償却費!$A:$Z,4,0))))</f>
        <v/>
      </c>
      <c r="I28" s="1399"/>
      <c r="J28" s="1399"/>
      <c r="K28" s="1104" t="str">
        <f>IF(減価償却費!$Y$36&gt;7,"",IF(ISNA(VLOOKUP($A28,減価償却費!$A:$Z,5,0)),"",IF(VLOOKUP($A28,減価償却費!$A:$Z,5,0)="","",VLOOKUP($A28,減価償却費!$A:$Z,5,0)))&amp;IF(ISNA(VLOOKUP($A28,減価償却費!$A:$Z,6,0)),"",IF(VLOOKUP($A28,減価償却費!$A:$Z,6,0)="","",VLOOKUP($A28,減価償却費!$A:$Z,6,0)))&amp;"."&amp;IF(ISNA(VLOOKUP($A28,減価償却費!$A:$Z,7,0)),"",IF(VLOOKUP($A28,減価償却費!$A:$Z,7,0)="","",VLOOKUP($A28,減価償却費!$A:$Z,7,0))))</f>
        <v>.</v>
      </c>
      <c r="L28" s="1105"/>
      <c r="M28" s="1106"/>
      <c r="N28" s="1116" t="str">
        <f>IF(減価償却費!$Y$36&gt;7,"",IF(ISNA(VLOOKUP($A28,減価償却費!$A:$Z,8,0)),"",IF(VLOOKUP($A28,減価償却費!$A:$Z,8,0)="","",VLOOKUP($A28,減価償却費!$A:$Z,8,0))))</f>
        <v/>
      </c>
      <c r="O28" s="1117"/>
      <c r="P28" s="1117"/>
      <c r="Q28" s="1117" t="e">
        <f>IF(減価償却費!$Y$36&gt;7,"",IF(OR(VLOOKUP($A28,減価償却費!$A:$Z,4,0)="",ISNA(VLOOKUP($A28,減価償却費!$A:$Z,4,0))),"",VLOOKUP($A28,減価償却費!$A:$Z,4,0)))</f>
        <v>#N/A</v>
      </c>
      <c r="R28" s="1117"/>
      <c r="S28" s="1118"/>
      <c r="T28" s="1116" t="str">
        <f>IF(減価償却費!$Y$36&gt;7,"",IF(ISNA(VLOOKUP($A28,減価償却費!$A:$Z,9,0)),"",IF(VLOOKUP($A28,減価償却費!$A:$Z,9,0)="","",VLOOKUP($A28,減価償却費!$A:$Z,9,0))))</f>
        <v/>
      </c>
      <c r="U28" s="1117"/>
      <c r="V28" s="1117"/>
      <c r="W28" s="1117"/>
      <c r="X28" s="1118"/>
      <c r="Y28" s="1396" t="str">
        <f>IF(減価償却費!$Y$36&gt;7,"",IF(ISNA(VLOOKUP($A28,減価償却費!$A:$Z,10,0)),"",IF(VLOOKUP($A28,減価償却費!$A:$Z,10,0)="","",VLOOKUP($A28,減価償却費!$A:$Z,10,0))))</f>
        <v/>
      </c>
      <c r="Z28" s="1397"/>
      <c r="AA28" s="1364" t="str">
        <f>IF(減価償却費!$Y$36&gt;7,"",IF(ISNA(VLOOKUP($A28,減価償却費!$A:$Z,11,0)),"",IF(VLOOKUP($A28,減価償却費!$A:$Z,11,0)="","",VLOOKUP($A28,減価償却費!$A:$Z,11,0))))</f>
        <v/>
      </c>
      <c r="AB28" s="1351"/>
      <c r="AC28" s="1354" t="str">
        <f>IF(減価償却費!$Y$36&gt;7,"",IF(ISNA(VLOOKUP($A28,減価償却費!$A:$Z,12,0)),"",IF(VLOOKUP($A28,減価償却費!$A:$Z,12,0)="","",VLOOKUP($A28,減価償却費!$A:$Z,12,0))))</f>
        <v/>
      </c>
      <c r="AD28" s="1354"/>
      <c r="AE28" s="1354"/>
      <c r="AF28" s="1365" t="str">
        <f>IF(減価償却費!$Y$36&gt;7,"",IF(ISNA(VLOOKUP($A28,減価償却費!$A:$Z,13,0)),"",IF(VLOOKUP($A28,減価償却費!$A:$Z,13,0)="","",VLOOKUP($A28,減価償却費!$A:$Z,13,0))))</f>
        <v/>
      </c>
      <c r="AG28" s="1366"/>
      <c r="AH28" s="1350" t="s">
        <v>587</v>
      </c>
      <c r="AI28" s="1351"/>
      <c r="AJ28" s="1127" t="str">
        <f>IF(減価償却費!$Y$36&gt;7,"",IF(ISNA(VLOOKUP($A28,減価償却費!$A:$Z,15,0)),"",IF(VLOOKUP($A28,減価償却費!$A:$Z,15,0)="","",VLOOKUP($A28,減価償却費!$A:$Z,15,0))))</f>
        <v/>
      </c>
      <c r="AK28" s="1128"/>
      <c r="AL28" s="1128"/>
      <c r="AM28" s="1129"/>
      <c r="AN28" s="1127"/>
      <c r="AO28" s="1128"/>
      <c r="AP28" s="1129"/>
      <c r="AQ28" s="1127" t="str">
        <f>IF(減価償却費!$Y$36&gt;7,"",IF(ISNA(VLOOKUP($A28,減価償却費!$A:$Z,17,0)),"",IF(VLOOKUP($A28,減価償却費!$A:$Z,17,0)="","",VLOOKUP($A28,減価償却費!$A:$Z,17,0))))</f>
        <v/>
      </c>
      <c r="AR28" s="1128"/>
      <c r="AS28" s="1128"/>
      <c r="AT28" s="1129"/>
      <c r="AU28" s="1125" t="str">
        <f>IF(減価償却費!$Y$36&gt;7,"",IF(ISNA(VLOOKUP($A28,減価償却費!$A:$Z,18,0)),"",IF(VLOOKUP($A28,減価償却費!$A:$Z,18,0)="","",VLOOKUP($A28,減価償却費!$A:$Z,18,0))))</f>
        <v/>
      </c>
      <c r="AV28" s="1126"/>
      <c r="AW28" s="1113" t="str">
        <f>IF(減価償却費!$Y$36&gt;7,"",IF(ISNA(VLOOKUP($A28,減価償却費!$A:$Z,19,0)),"",IF(VLOOKUP($A28,減価償却費!$A:$Z,19,0)="","",VLOOKUP($A28,減価償却費!$A:$Z,19,0))))</f>
        <v/>
      </c>
      <c r="AX28" s="1114"/>
      <c r="AY28" s="1114"/>
      <c r="AZ28" s="1114"/>
      <c r="BA28" s="1115"/>
      <c r="BB28" s="1113" t="str">
        <f>IF(減価償却費!$Y$36&gt;7,"",IF(ISNA(VLOOKUP($A28,減価償却費!$A:$Z,21,0)),"",IF(VLOOKUP($A28,減価償却費!$A:$Z,21,0)="","",VLOOKUP($A28,減価償却費!$A:$Z,21,0))))</f>
        <v/>
      </c>
      <c r="BC28" s="1114"/>
      <c r="BD28" s="1114"/>
      <c r="BE28" s="1115"/>
      <c r="BF28" s="1148" t="str">
        <f>IF(減価償却費!$Y$36&gt;7,"",IF(ISNA(VLOOKUP($A28,減価償却費!$A:$Z,23,0)),"",IF(N(VLOOKUP($A28,減価償却費!$A:$Z,23,0))&gt;0,"廃棄 ",""))&amp;IF(ISNA(VLOOKUP($A28,減価償却費!$A:$Z,22,0)),"",IF(VLOOKUP($A28,減価償却費!$A:$Z,22,0)="","",VLOOKUP($A28,減価償却費!$A:$Z,22,0))))</f>
        <v/>
      </c>
      <c r="BG28" s="1149"/>
      <c r="BH28" s="1149"/>
      <c r="BI28" s="1150"/>
      <c r="BJ28" s="3"/>
    </row>
    <row r="29" spans="1:62" ht="20.100000000000001" customHeight="1" x14ac:dyDescent="0.15">
      <c r="A29" s="133">
        <v>4</v>
      </c>
      <c r="B29" s="1389" t="str">
        <f>IF(減価償却費!$Y$36&gt;7,"",IF(ISNA(VLOOKUP($A29,減価償却費!$A:$Z,3,0)),"",IF(VLOOKUP($A29,減価償却費!$A:$Z,3,0)="","",VLOOKUP($A29,減価償却費!$A:$Z,3,0))))</f>
        <v/>
      </c>
      <c r="C29" s="1389"/>
      <c r="D29" s="1389"/>
      <c r="E29" s="1389"/>
      <c r="F29" s="1389"/>
      <c r="G29" s="1389"/>
      <c r="H29" s="1398" t="str">
        <f>IF(減価償却費!$Y$36&gt;7,"",IF(ISNA(VLOOKUP($A29,減価償却費!$A:$Z,4,0)),"",IF(VLOOKUP($A29,減価償却費!$A:$Z,4,0)="","",VLOOKUP($A29,減価償却費!$A:$Z,4,0))))</f>
        <v/>
      </c>
      <c r="I29" s="1399"/>
      <c r="J29" s="1399"/>
      <c r="K29" s="1104" t="str">
        <f>IF(減価償却費!$Y$36&gt;7,"",IF(ISNA(VLOOKUP($A29,減価償却費!$A:$Z,5,0)),"",IF(VLOOKUP($A29,減価償却費!$A:$Z,5,0)="","",VLOOKUP($A29,減価償却費!$A:$Z,5,0)))&amp;IF(ISNA(VLOOKUP($A29,減価償却費!$A:$Z,6,0)),"",IF(VLOOKUP($A29,減価償却費!$A:$Z,6,0)="","",VLOOKUP($A29,減価償却費!$A:$Z,6,0)))&amp;"."&amp;IF(ISNA(VLOOKUP($A29,減価償却費!$A:$Z,7,0)),"",IF(VLOOKUP($A29,減価償却費!$A:$Z,7,0)="","",VLOOKUP($A29,減価償却費!$A:$Z,7,0))))</f>
        <v>.</v>
      </c>
      <c r="L29" s="1105"/>
      <c r="M29" s="1106"/>
      <c r="N29" s="1116" t="str">
        <f>IF(減価償却費!$Y$36&gt;7,"",IF(ISNA(VLOOKUP($A29,減価償却費!$A:$Z,8,0)),"",IF(VLOOKUP($A29,減価償却費!$A:$Z,8,0)="","",VLOOKUP($A29,減価償却費!$A:$Z,8,0))))</f>
        <v/>
      </c>
      <c r="O29" s="1117"/>
      <c r="P29" s="1117"/>
      <c r="Q29" s="1117" t="e">
        <f>IF(減価償却費!$Y$36&gt;7,"",IF(OR(VLOOKUP($A29,減価償却費!$A:$Z,4,0)="",ISNA(VLOOKUP($A29,減価償却費!$A:$Z,4,0))),"",VLOOKUP($A29,減価償却費!$A:$Z,4,0)))</f>
        <v>#N/A</v>
      </c>
      <c r="R29" s="1117"/>
      <c r="S29" s="1118"/>
      <c r="T29" s="1116" t="str">
        <f>IF(減価償却費!$Y$36&gt;7,"",IF(ISNA(VLOOKUP($A29,減価償却費!$A:$Z,9,0)),"",IF(VLOOKUP($A29,減価償却費!$A:$Z,9,0)="","",VLOOKUP($A29,減価償却費!$A:$Z,9,0))))</f>
        <v/>
      </c>
      <c r="U29" s="1117"/>
      <c r="V29" s="1117"/>
      <c r="W29" s="1117"/>
      <c r="X29" s="1118"/>
      <c r="Y29" s="1396" t="str">
        <f>IF(減価償却費!$Y$36&gt;7,"",IF(ISNA(VLOOKUP($A29,減価償却費!$A:$Z,10,0)),"",IF(VLOOKUP($A29,減価償却費!$A:$Z,10,0)="","",VLOOKUP($A29,減価償却費!$A:$Z,10,0))))</f>
        <v/>
      </c>
      <c r="Z29" s="1397"/>
      <c r="AA29" s="1364" t="str">
        <f>IF(減価償却費!$Y$36&gt;7,"",IF(ISNA(VLOOKUP($A29,減価償却費!$A:$Z,11,0)),"",IF(VLOOKUP($A29,減価償却費!$A:$Z,11,0)="","",VLOOKUP($A29,減価償却費!$A:$Z,11,0))))</f>
        <v/>
      </c>
      <c r="AB29" s="1351"/>
      <c r="AC29" s="1354" t="str">
        <f>IF(減価償却費!$Y$36&gt;7,"",IF(ISNA(VLOOKUP($A29,減価償却費!$A:$Z,12,0)),"",IF(VLOOKUP($A29,減価償却費!$A:$Z,12,0)="","",VLOOKUP($A29,減価償却費!$A:$Z,12,0))))</f>
        <v/>
      </c>
      <c r="AD29" s="1354"/>
      <c r="AE29" s="1354"/>
      <c r="AF29" s="1365" t="str">
        <f>IF(減価償却費!$Y$36&gt;7,"",IF(ISNA(VLOOKUP($A29,減価償却費!$A:$Z,13,0)),"",IF(VLOOKUP($A29,減価償却費!$A:$Z,13,0)="","",VLOOKUP($A29,減価償却費!$A:$Z,13,0))))</f>
        <v/>
      </c>
      <c r="AG29" s="1366"/>
      <c r="AH29" s="1350" t="s">
        <v>587</v>
      </c>
      <c r="AI29" s="1351"/>
      <c r="AJ29" s="1127" t="str">
        <f>IF(減価償却費!$Y$36&gt;7,"",IF(ISNA(VLOOKUP($A29,減価償却費!$A:$Z,15,0)),"",IF(VLOOKUP($A29,減価償却費!$A:$Z,15,0)="","",VLOOKUP($A29,減価償却費!$A:$Z,15,0))))</f>
        <v/>
      </c>
      <c r="AK29" s="1128"/>
      <c r="AL29" s="1128"/>
      <c r="AM29" s="1129"/>
      <c r="AN29" s="1127"/>
      <c r="AO29" s="1128"/>
      <c r="AP29" s="1129"/>
      <c r="AQ29" s="1127" t="str">
        <f>IF(減価償却費!$Y$36&gt;7,"",IF(ISNA(VLOOKUP($A29,減価償却費!$A:$Z,17,0)),"",IF(VLOOKUP($A29,減価償却費!$A:$Z,17,0)="","",VLOOKUP($A29,減価償却費!$A:$Z,17,0))))</f>
        <v/>
      </c>
      <c r="AR29" s="1128"/>
      <c r="AS29" s="1128"/>
      <c r="AT29" s="1129"/>
      <c r="AU29" s="1125" t="str">
        <f>IF(減価償却費!$Y$36&gt;7,"",IF(ISNA(VLOOKUP($A29,減価償却費!$A:$Z,18,0)),"",IF(VLOOKUP($A29,減価償却費!$A:$Z,18,0)="","",VLOOKUP($A29,減価償却費!$A:$Z,18,0))))</f>
        <v/>
      </c>
      <c r="AV29" s="1126"/>
      <c r="AW29" s="1113" t="str">
        <f>IF(減価償却費!$Y$36&gt;7,"",IF(ISNA(VLOOKUP($A29,減価償却費!$A:$Z,19,0)),"",IF(VLOOKUP($A29,減価償却費!$A:$Z,19,0)="","",VLOOKUP($A29,減価償却費!$A:$Z,19,0))))</f>
        <v/>
      </c>
      <c r="AX29" s="1114"/>
      <c r="AY29" s="1114"/>
      <c r="AZ29" s="1114"/>
      <c r="BA29" s="1115"/>
      <c r="BB29" s="1113" t="str">
        <f>IF(減価償却費!$Y$36&gt;7,"",IF(ISNA(VLOOKUP($A29,減価償却費!$A:$Z,21,0)),"",IF(VLOOKUP($A29,減価償却費!$A:$Z,21,0)="","",VLOOKUP($A29,減価償却費!$A:$Z,21,0))))</f>
        <v/>
      </c>
      <c r="BC29" s="1114"/>
      <c r="BD29" s="1114"/>
      <c r="BE29" s="1115"/>
      <c r="BF29" s="1148" t="str">
        <f>IF(減価償却費!$Y$36&gt;7,"",IF(ISNA(VLOOKUP($A29,減価償却費!$A:$Z,23,0)),"",IF(N(VLOOKUP($A29,減価償却費!$A:$Z,23,0))&gt;0,"廃棄 ",""))&amp;IF(ISNA(VLOOKUP($A29,減価償却費!$A:$Z,22,0)),"",IF(VLOOKUP($A29,減価償却費!$A:$Z,22,0)="","",VLOOKUP($A29,減価償却費!$A:$Z,22,0))))</f>
        <v/>
      </c>
      <c r="BG29" s="1149"/>
      <c r="BH29" s="1149"/>
      <c r="BI29" s="1150"/>
      <c r="BJ29" s="3"/>
    </row>
    <row r="30" spans="1:62" ht="20.100000000000001" customHeight="1" x14ac:dyDescent="0.15">
      <c r="A30" s="133">
        <v>5</v>
      </c>
      <c r="B30" s="1389" t="str">
        <f>IF(減価償却費!$Y$36&gt;7,"",IF(ISNA(VLOOKUP($A30,減価償却費!$A:$Z,3,0)),"",IF(VLOOKUP($A30,減価償却費!$A:$Z,3,0)="","",VLOOKUP($A30,減価償却費!$A:$Z,3,0))))</f>
        <v/>
      </c>
      <c r="C30" s="1389"/>
      <c r="D30" s="1389"/>
      <c r="E30" s="1389"/>
      <c r="F30" s="1389"/>
      <c r="G30" s="1389"/>
      <c r="H30" s="1398" t="str">
        <f>IF(減価償却費!$Y$36&gt;7,"",IF(ISNA(VLOOKUP($A30,減価償却費!$A:$Z,4,0)),"",IF(VLOOKUP($A30,減価償却費!$A:$Z,4,0)="","",VLOOKUP($A30,減価償却費!$A:$Z,4,0))))</f>
        <v/>
      </c>
      <c r="I30" s="1399"/>
      <c r="J30" s="1399"/>
      <c r="K30" s="1104" t="str">
        <f>IF(減価償却費!$Y$36&gt;7,"",IF(ISNA(VLOOKUP($A30,減価償却費!$A:$Z,5,0)),"",IF(VLOOKUP($A30,減価償却費!$A:$Z,5,0)="","",VLOOKUP($A30,減価償却費!$A:$Z,5,0)))&amp;IF(ISNA(VLOOKUP($A30,減価償却費!$A:$Z,6,0)),"",IF(VLOOKUP($A30,減価償却費!$A:$Z,6,0)="","",VLOOKUP($A30,減価償却費!$A:$Z,6,0)))&amp;"."&amp;IF(ISNA(VLOOKUP($A30,減価償却費!$A:$Z,7,0)),"",IF(VLOOKUP($A30,減価償却費!$A:$Z,7,0)="","",VLOOKUP($A30,減価償却費!$A:$Z,7,0))))</f>
        <v>.</v>
      </c>
      <c r="L30" s="1105"/>
      <c r="M30" s="1106"/>
      <c r="N30" s="1116" t="str">
        <f>IF(減価償却費!$Y$36&gt;7,"",IF(ISNA(VLOOKUP($A30,減価償却費!$A:$Z,8,0)),"",IF(VLOOKUP($A30,減価償却費!$A:$Z,8,0)="","",VLOOKUP($A30,減価償却費!$A:$Z,8,0))))</f>
        <v/>
      </c>
      <c r="O30" s="1117"/>
      <c r="P30" s="1117"/>
      <c r="Q30" s="1117" t="e">
        <f>IF(減価償却費!$Y$36&gt;7,"",IF(OR(VLOOKUP($A30,減価償却費!$A:$Z,4,0)="",ISNA(VLOOKUP($A30,減価償却費!$A:$Z,4,0))),"",VLOOKUP($A30,減価償却費!$A:$Z,4,0)))</f>
        <v>#N/A</v>
      </c>
      <c r="R30" s="1117"/>
      <c r="S30" s="1118"/>
      <c r="T30" s="1116" t="str">
        <f>IF(減価償却費!$Y$36&gt;7,"",IF(ISNA(VLOOKUP($A30,減価償却費!$A:$Z,9,0)),"",IF(VLOOKUP($A30,減価償却費!$A:$Z,9,0)="","",VLOOKUP($A30,減価償却費!$A:$Z,9,0))))</f>
        <v/>
      </c>
      <c r="U30" s="1117"/>
      <c r="V30" s="1117"/>
      <c r="W30" s="1117"/>
      <c r="X30" s="1118"/>
      <c r="Y30" s="1396" t="str">
        <f>IF(減価償却費!$Y$36&gt;7,"",IF(ISNA(VLOOKUP($A30,減価償却費!$A:$Z,10,0)),"",IF(VLOOKUP($A30,減価償却費!$A:$Z,10,0)="","",VLOOKUP($A30,減価償却費!$A:$Z,10,0))))</f>
        <v/>
      </c>
      <c r="Z30" s="1397"/>
      <c r="AA30" s="1364" t="str">
        <f>IF(減価償却費!$Y$36&gt;7,"",IF(ISNA(VLOOKUP($A30,減価償却費!$A:$Z,11,0)),"",IF(VLOOKUP($A30,減価償却費!$A:$Z,11,0)="","",VLOOKUP($A30,減価償却費!$A:$Z,11,0))))</f>
        <v/>
      </c>
      <c r="AB30" s="1351"/>
      <c r="AC30" s="1354" t="str">
        <f>IF(減価償却費!$Y$36&gt;7,"",IF(ISNA(VLOOKUP($A30,減価償却費!$A:$Z,12,0)),"",IF(VLOOKUP($A30,減価償却費!$A:$Z,12,0)="","",VLOOKUP($A30,減価償却費!$A:$Z,12,0))))</f>
        <v/>
      </c>
      <c r="AD30" s="1354"/>
      <c r="AE30" s="1354"/>
      <c r="AF30" s="1365" t="str">
        <f>IF(減価償却費!$Y$36&gt;7,"",IF(ISNA(VLOOKUP($A30,減価償却費!$A:$Z,13,0)),"",IF(VLOOKUP($A30,減価償却費!$A:$Z,13,0)="","",VLOOKUP($A30,減価償却費!$A:$Z,13,0))))</f>
        <v/>
      </c>
      <c r="AG30" s="1366"/>
      <c r="AH30" s="1350" t="s">
        <v>587</v>
      </c>
      <c r="AI30" s="1351"/>
      <c r="AJ30" s="1127" t="str">
        <f>IF(減価償却費!$Y$36&gt;7,"",IF(ISNA(VLOOKUP($A30,減価償却費!$A:$Z,15,0)),"",IF(VLOOKUP($A30,減価償却費!$A:$Z,15,0)="","",VLOOKUP($A30,減価償却費!$A:$Z,15,0))))</f>
        <v/>
      </c>
      <c r="AK30" s="1128"/>
      <c r="AL30" s="1128"/>
      <c r="AM30" s="1129"/>
      <c r="AN30" s="1127"/>
      <c r="AO30" s="1128"/>
      <c r="AP30" s="1129"/>
      <c r="AQ30" s="1127" t="str">
        <f>IF(減価償却費!$Y$36&gt;7,"",IF(ISNA(VLOOKUP($A30,減価償却費!$A:$Z,17,0)),"",IF(VLOOKUP($A30,減価償却費!$A:$Z,17,0)="","",VLOOKUP($A30,減価償却費!$A:$Z,17,0))))</f>
        <v/>
      </c>
      <c r="AR30" s="1128"/>
      <c r="AS30" s="1128"/>
      <c r="AT30" s="1129"/>
      <c r="AU30" s="1125" t="str">
        <f>IF(減価償却費!$Y$36&gt;7,"",IF(ISNA(VLOOKUP($A30,減価償却費!$A:$Z,18,0)),"",IF(VLOOKUP($A30,減価償却費!$A:$Z,18,0)="","",VLOOKUP($A30,減価償却費!$A:$Z,18,0))))</f>
        <v/>
      </c>
      <c r="AV30" s="1126"/>
      <c r="AW30" s="1113" t="str">
        <f>IF(減価償却費!$Y$36&gt;7,"",IF(ISNA(VLOOKUP($A30,減価償却費!$A:$Z,19,0)),"",IF(VLOOKUP($A30,減価償却費!$A:$Z,19,0)="","",VLOOKUP($A30,減価償却費!$A:$Z,19,0))))</f>
        <v/>
      </c>
      <c r="AX30" s="1114"/>
      <c r="AY30" s="1114"/>
      <c r="AZ30" s="1114"/>
      <c r="BA30" s="1115"/>
      <c r="BB30" s="1113" t="str">
        <f>IF(減価償却費!$Y$36&gt;7,"",IF(ISNA(VLOOKUP($A30,減価償却費!$A:$Z,21,0)),"",IF(VLOOKUP($A30,減価償却費!$A:$Z,21,0)="","",VLOOKUP($A30,減価償却費!$A:$Z,21,0))))</f>
        <v/>
      </c>
      <c r="BC30" s="1114"/>
      <c r="BD30" s="1114"/>
      <c r="BE30" s="1115"/>
      <c r="BF30" s="1148" t="str">
        <f>IF(減価償却費!$Y$36&gt;7,"",IF(ISNA(VLOOKUP($A30,減価償却費!$A:$Z,23,0)),"",IF(N(VLOOKUP($A30,減価償却費!$A:$Z,23,0))&gt;0,"廃棄 ",""))&amp;IF(ISNA(VLOOKUP($A30,減価償却費!$A:$Z,22,0)),"",IF(VLOOKUP($A30,減価償却費!$A:$Z,22,0)="","",VLOOKUP($A30,減価償却費!$A:$Z,22,0))))</f>
        <v/>
      </c>
      <c r="BG30" s="1149"/>
      <c r="BH30" s="1149"/>
      <c r="BI30" s="1150"/>
      <c r="BJ30" s="3"/>
    </row>
    <row r="31" spans="1:62" ht="20.100000000000001" customHeight="1" x14ac:dyDescent="0.15">
      <c r="A31" s="133">
        <v>6</v>
      </c>
      <c r="B31" s="1389" t="str">
        <f>IF(減価償却費!$Y$36&gt;7,"",IF(ISNA(VLOOKUP($A31,減価償却費!$A:$Z,3,0)),"",IF(VLOOKUP($A31,減価償却費!$A:$Z,3,0)="","",VLOOKUP($A31,減価償却費!$A:$Z,3,0))))</f>
        <v/>
      </c>
      <c r="C31" s="1389"/>
      <c r="D31" s="1389"/>
      <c r="E31" s="1389"/>
      <c r="F31" s="1389"/>
      <c r="G31" s="1389"/>
      <c r="H31" s="1398" t="str">
        <f>IF(減価償却費!$Y$36&gt;7,"",IF(ISNA(VLOOKUP($A31,減価償却費!$A:$Z,4,0)),"",IF(VLOOKUP($A31,減価償却費!$A:$Z,4,0)="","",VLOOKUP($A31,減価償却費!$A:$Z,4,0))))</f>
        <v/>
      </c>
      <c r="I31" s="1399"/>
      <c r="J31" s="1399"/>
      <c r="K31" s="1104" t="str">
        <f>IF(減価償却費!$Y$36&gt;7,"",IF(ISNA(VLOOKUP($A31,減価償却費!$A:$Z,5,0)),"",IF(VLOOKUP($A31,減価償却費!$A:$Z,5,0)="","",VLOOKUP($A31,減価償却費!$A:$Z,5,0)))&amp;IF(ISNA(VLOOKUP($A31,減価償却費!$A:$Z,6,0)),"",IF(VLOOKUP($A31,減価償却費!$A:$Z,6,0)="","",VLOOKUP($A31,減価償却費!$A:$Z,6,0)))&amp;"."&amp;IF(ISNA(VLOOKUP($A31,減価償却費!$A:$Z,7,0)),"",IF(VLOOKUP($A31,減価償却費!$A:$Z,7,0)="","",VLOOKUP($A31,減価償却費!$A:$Z,7,0))))</f>
        <v>.</v>
      </c>
      <c r="L31" s="1105"/>
      <c r="M31" s="1106"/>
      <c r="N31" s="1116" t="str">
        <f>IF(減価償却費!$Y$36&gt;7,"",IF(ISNA(VLOOKUP($A31,減価償却費!$A:$Z,8,0)),"",IF(VLOOKUP($A31,減価償却費!$A:$Z,8,0)="","",VLOOKUP($A31,減価償却費!$A:$Z,8,0))))</f>
        <v/>
      </c>
      <c r="O31" s="1117"/>
      <c r="P31" s="1117"/>
      <c r="Q31" s="1117" t="e">
        <f>IF(減価償却費!$Y$36&gt;7,"",IF(OR(VLOOKUP($A31,減価償却費!$A:$Z,4,0)="",ISNA(VLOOKUP($A31,減価償却費!$A:$Z,4,0))),"",VLOOKUP($A31,減価償却費!$A:$Z,4,0)))</f>
        <v>#N/A</v>
      </c>
      <c r="R31" s="1117"/>
      <c r="S31" s="1118"/>
      <c r="T31" s="1116" t="str">
        <f>IF(減価償却費!$Y$36&gt;7,"",IF(ISNA(VLOOKUP($A31,減価償却費!$A:$Z,9,0)),"",IF(VLOOKUP($A31,減価償却費!$A:$Z,9,0)="","",VLOOKUP($A31,減価償却費!$A:$Z,9,0))))</f>
        <v/>
      </c>
      <c r="U31" s="1117"/>
      <c r="V31" s="1117"/>
      <c r="W31" s="1117"/>
      <c r="X31" s="1118"/>
      <c r="Y31" s="1396" t="str">
        <f>IF(減価償却費!$Y$36&gt;7,"",IF(ISNA(VLOOKUP($A31,減価償却費!$A:$Z,10,0)),"",IF(VLOOKUP($A31,減価償却費!$A:$Z,10,0)="","",VLOOKUP($A31,減価償却費!$A:$Z,10,0))))</f>
        <v/>
      </c>
      <c r="Z31" s="1397"/>
      <c r="AA31" s="1364" t="str">
        <f>IF(減価償却費!$Y$36&gt;7,"",IF(ISNA(VLOOKUP($A31,減価償却費!$A:$Z,11,0)),"",IF(VLOOKUP($A31,減価償却費!$A:$Z,11,0)="","",VLOOKUP($A31,減価償却費!$A:$Z,11,0))))</f>
        <v/>
      </c>
      <c r="AB31" s="1351"/>
      <c r="AC31" s="1354" t="str">
        <f>IF(減価償却費!$Y$36&gt;7,"",IF(ISNA(VLOOKUP($A31,減価償却費!$A:$Z,12,0)),"",IF(VLOOKUP($A31,減価償却費!$A:$Z,12,0)="","",VLOOKUP($A31,減価償却費!$A:$Z,12,0))))</f>
        <v/>
      </c>
      <c r="AD31" s="1354"/>
      <c r="AE31" s="1354"/>
      <c r="AF31" s="1365" t="str">
        <f>IF(減価償却費!$Y$36&gt;7,"",IF(ISNA(VLOOKUP($A31,減価償却費!$A:$Z,13,0)),"",IF(VLOOKUP($A31,減価償却費!$A:$Z,13,0)="","",VLOOKUP($A31,減価償却費!$A:$Z,13,0))))</f>
        <v/>
      </c>
      <c r="AG31" s="1366"/>
      <c r="AH31" s="1350" t="s">
        <v>587</v>
      </c>
      <c r="AI31" s="1351"/>
      <c r="AJ31" s="1127" t="str">
        <f>IF(減価償却費!$Y$36&gt;7,"",IF(ISNA(VLOOKUP($A31,減価償却費!$A:$Z,15,0)),"",IF(VLOOKUP($A31,減価償却費!$A:$Z,15,0)="","",VLOOKUP($A31,減価償却費!$A:$Z,15,0))))</f>
        <v/>
      </c>
      <c r="AK31" s="1128"/>
      <c r="AL31" s="1128"/>
      <c r="AM31" s="1129"/>
      <c r="AN31" s="1127"/>
      <c r="AO31" s="1128"/>
      <c r="AP31" s="1129"/>
      <c r="AQ31" s="1127" t="str">
        <f>IF(減価償却費!$Y$36&gt;7,"",IF(ISNA(VLOOKUP($A31,減価償却費!$A:$Z,17,0)),"",IF(VLOOKUP($A31,減価償却費!$A:$Z,17,0)="","",VLOOKUP($A31,減価償却費!$A:$Z,17,0))))</f>
        <v/>
      </c>
      <c r="AR31" s="1128"/>
      <c r="AS31" s="1128"/>
      <c r="AT31" s="1129"/>
      <c r="AU31" s="1125" t="str">
        <f>IF(減価償却費!$Y$36&gt;7,"",IF(ISNA(VLOOKUP($A31,減価償却費!$A:$Z,18,0)),"",IF(VLOOKUP($A31,減価償却費!$A:$Z,18,0)="","",VLOOKUP($A31,減価償却費!$A:$Z,18,0))))</f>
        <v/>
      </c>
      <c r="AV31" s="1126"/>
      <c r="AW31" s="1113" t="str">
        <f>IF(減価償却費!$Y$36&gt;7,"",IF(ISNA(VLOOKUP($A31,減価償却費!$A:$Z,19,0)),"",IF(VLOOKUP($A31,減価償却費!$A:$Z,19,0)="","",VLOOKUP($A31,減価償却費!$A:$Z,19,0))))</f>
        <v/>
      </c>
      <c r="AX31" s="1114"/>
      <c r="AY31" s="1114"/>
      <c r="AZ31" s="1114"/>
      <c r="BA31" s="1115"/>
      <c r="BB31" s="1113" t="str">
        <f>IF(減価償却費!$Y$36&gt;7,"",IF(ISNA(VLOOKUP($A31,減価償却費!$A:$Z,21,0)),"",IF(VLOOKUP($A31,減価償却費!$A:$Z,21,0)="","",VLOOKUP($A31,減価償却費!$A:$Z,21,0))))</f>
        <v/>
      </c>
      <c r="BC31" s="1114"/>
      <c r="BD31" s="1114"/>
      <c r="BE31" s="1115"/>
      <c r="BF31" s="1148" t="str">
        <f>IF(減価償却費!$Y$36&gt;7,"",IF(ISNA(VLOOKUP($A31,減価償却費!$A:$Z,23,0)),"",IF(N(VLOOKUP($A31,減価償却費!$A:$Z,23,0))&gt;0,"廃棄 ",""))&amp;IF(ISNA(VLOOKUP($A31,減価償却費!$A:$Z,22,0)),"",IF(VLOOKUP($A31,減価償却費!$A:$Z,22,0)="","",VLOOKUP($A31,減価償却費!$A:$Z,22,0))))</f>
        <v/>
      </c>
      <c r="BG31" s="1149"/>
      <c r="BH31" s="1149"/>
      <c r="BI31" s="1150"/>
      <c r="BJ31" s="3"/>
    </row>
    <row r="32" spans="1:62" ht="20.100000000000001" customHeight="1" x14ac:dyDescent="0.15">
      <c r="A32" s="133">
        <v>7</v>
      </c>
      <c r="B32" s="1423" t="str">
        <f>IF(減価償却費!$Y$36&gt;7,"",IF(ISNA(VLOOKUP($A32,減価償却費!$A:$Z,3,0)),"",IF(VLOOKUP($A32,減価償却費!$A:$Z,3,0)="","",VLOOKUP($A32,減価償却費!$A:$Z,3,0))))</f>
        <v/>
      </c>
      <c r="C32" s="1423"/>
      <c r="D32" s="1423"/>
      <c r="E32" s="1423"/>
      <c r="F32" s="1423"/>
      <c r="G32" s="1423"/>
      <c r="H32" s="1398" t="str">
        <f>IF(減価償却費!$Y$36&gt;7,"",IF(ISNA(VLOOKUP($A32,減価償却費!$A:$Z,4,0)),"",IF(VLOOKUP($A32,減価償却費!$A:$Z,4,0)="","",VLOOKUP($A32,減価償却費!$A:$Z,4,0))))</f>
        <v/>
      </c>
      <c r="I32" s="1399"/>
      <c r="J32" s="1399"/>
      <c r="K32" s="1104" t="str">
        <f>IF(減価償却費!$Y$36&gt;7,"",IF(ISNA(VLOOKUP($A32,減価償却費!$A:$Z,5,0)),"",IF(VLOOKUP($A32,減価償却費!$A:$Z,5,0)="","",VLOOKUP($A32,減価償却費!$A:$Z,5,0)))&amp;IF(ISNA(VLOOKUP($A32,減価償却費!$A:$Z,6,0)),"",IF(VLOOKUP($A32,減価償却費!$A:$Z,6,0)="","",VLOOKUP($A32,減価償却費!$A:$Z,6,0)))&amp;"."&amp;IF(ISNA(VLOOKUP($A32,減価償却費!$A:$Z,7,0)),"",IF(VLOOKUP($A32,減価償却費!$A:$Z,7,0)="","",VLOOKUP($A32,減価償却費!$A:$Z,7,0))))</f>
        <v>.</v>
      </c>
      <c r="L32" s="1105"/>
      <c r="M32" s="1106"/>
      <c r="N32" s="1116" t="str">
        <f>IF(減価償却費!$Y$36&gt;7,"",IF(ISNA(VLOOKUP($A32,減価償却費!$A:$Z,8,0)),"",IF(VLOOKUP($A32,減価償却費!$A:$Z,8,0)="","",VLOOKUP($A32,減価償却費!$A:$Z,8,0))))</f>
        <v/>
      </c>
      <c r="O32" s="1117"/>
      <c r="P32" s="1117"/>
      <c r="Q32" s="1117" t="e">
        <f>IF(減価償却費!$Y$36&gt;7,"",IF(OR(VLOOKUP($A32,減価償却費!$A:$Z,4,0)="",ISNA(VLOOKUP($A32,減価償却費!$A:$Z,4,0))),"",VLOOKUP($A32,減価償却費!$A:$Z,4,0)))</f>
        <v>#N/A</v>
      </c>
      <c r="R32" s="1117"/>
      <c r="S32" s="1118"/>
      <c r="T32" s="1116" t="str">
        <f>IF(減価償却費!$Y$36&gt;7,"",IF(ISNA(VLOOKUP($A32,減価償却費!$A:$Z,9,0)),"",IF(VLOOKUP($A32,減価償却費!$A:$Z,9,0)="","",VLOOKUP($A32,減価償却費!$A:$Z,9,0))))</f>
        <v/>
      </c>
      <c r="U32" s="1117"/>
      <c r="V32" s="1117"/>
      <c r="W32" s="1117"/>
      <c r="X32" s="1118"/>
      <c r="Y32" s="1424" t="str">
        <f>IF(減価償却費!$Y$36&gt;7,"",IF(ISNA(VLOOKUP($A32,減価償却費!$A:$Z,10,0)),"",IF(VLOOKUP($A32,減価償却費!$A:$Z,10,0)="","",VLOOKUP($A32,減価償却費!$A:$Z,10,0))))</f>
        <v/>
      </c>
      <c r="Z32" s="1425"/>
      <c r="AA32" s="1364" t="str">
        <f>IF(減価償却費!$Y$36&gt;7,"",IF(ISNA(VLOOKUP($A32,減価償却費!$A:$Z,11,0)),"",IF(VLOOKUP($A32,減価償却費!$A:$Z,11,0)="","",VLOOKUP($A32,減価償却費!$A:$Z,11,0))))</f>
        <v/>
      </c>
      <c r="AB32" s="1351"/>
      <c r="AC32" s="1406" t="str">
        <f>IF(減価償却費!$Y$36&gt;7,"",IF(ISNA(VLOOKUP($A32,減価償却費!$A:$Z,12,0)),"",IF(VLOOKUP($A32,減価償却費!$A:$Z,12,0)="","",VLOOKUP($A32,減価償却費!$A:$Z,12,0))))</f>
        <v/>
      </c>
      <c r="AD32" s="1406"/>
      <c r="AE32" s="1406"/>
      <c r="AF32" s="1413" t="str">
        <f>IF(減価償却費!$Y$36&gt;7,"",IF(ISNA(VLOOKUP($A32,減価償却費!$A:$Z,13,0)),"",IF(VLOOKUP($A32,減価償却費!$A:$Z,13,0)="","",VLOOKUP($A32,減価償却費!$A:$Z,13,0))))</f>
        <v/>
      </c>
      <c r="AG32" s="1414"/>
      <c r="AH32" s="1350" t="s">
        <v>587</v>
      </c>
      <c r="AI32" s="1351"/>
      <c r="AJ32" s="1320" t="str">
        <f>IF(減価償却費!$Y$36&gt;7,"",IF(ISNA(VLOOKUP($A32,減価償却費!$A:$Z,15,0)),"",IF(VLOOKUP($A32,減価償却費!$A:$Z,15,0)="","",VLOOKUP($A32,減価償却費!$A:$Z,15,0))))</f>
        <v/>
      </c>
      <c r="AK32" s="1321"/>
      <c r="AL32" s="1321"/>
      <c r="AM32" s="1322"/>
      <c r="AN32" s="1320"/>
      <c r="AO32" s="1321"/>
      <c r="AP32" s="1322"/>
      <c r="AQ32" s="1320" t="str">
        <f>IF(減価償却費!$Y$36&gt;7,"",IF(ISNA(VLOOKUP($A32,減価償却費!$A:$Z,17,0)),"",IF(VLOOKUP($A32,減価償却費!$A:$Z,17,0)="","",VLOOKUP($A32,減価償却費!$A:$Z,17,0))))</f>
        <v/>
      </c>
      <c r="AR32" s="1321"/>
      <c r="AS32" s="1321"/>
      <c r="AT32" s="1322"/>
      <c r="AU32" s="1125" t="str">
        <f>IF(減価償却費!$Y$36&gt;7,"",IF(ISNA(VLOOKUP($A32,減価償却費!$A:$Z,18,0)),"",IF(VLOOKUP($A32,減価償却費!$A:$Z,18,0)="","",VLOOKUP($A32,減価償却費!$A:$Z,18,0))))</f>
        <v/>
      </c>
      <c r="AV32" s="1126"/>
      <c r="AW32" s="1169" t="str">
        <f>IF(減価償却費!$Y$36&gt;7,"",IF(ISNA(VLOOKUP($A32,減価償却費!$A:$Z,19,0)),"",IF(VLOOKUP($A32,減価償却費!$A:$Z,19,0)="","",VLOOKUP($A32,減価償却費!$A:$Z,19,0))))</f>
        <v/>
      </c>
      <c r="AX32" s="1170"/>
      <c r="AY32" s="1170"/>
      <c r="AZ32" s="1170"/>
      <c r="BA32" s="1171"/>
      <c r="BB32" s="1113" t="str">
        <f>IF(減価償却費!$Y$36&gt;7,"",IF(ISNA(VLOOKUP($A32,減価償却費!$A:$Z,21,0)),"",IF(VLOOKUP($A32,減価償却費!$A:$Z,21,0)="","",VLOOKUP($A32,減価償却費!$A:$Z,21,0))))</f>
        <v/>
      </c>
      <c r="BC32" s="1114"/>
      <c r="BD32" s="1114"/>
      <c r="BE32" s="1115"/>
      <c r="BF32" s="1148" t="str">
        <f>IF(減価償却費!$Y$36&gt;7,"",IF(ISNA(VLOOKUP($A32,減価償却費!$A:$Z,23,0)),"",IF(N(VLOOKUP($A32,減価償却費!$A:$Z,23,0))&gt;0,"廃棄 ",""))&amp;IF(ISNA(VLOOKUP($A32,減価償却費!$A:$Z,22,0)),"",IF(VLOOKUP($A32,減価償却費!$A:$Z,22,0)="","",VLOOKUP($A32,減価償却費!$A:$Z,22,0))))</f>
        <v/>
      </c>
      <c r="BG32" s="1149"/>
      <c r="BH32" s="1149"/>
      <c r="BI32" s="1150"/>
      <c r="BJ32" s="3"/>
    </row>
    <row r="33" spans="1:63" ht="9.9499999999999993" customHeight="1" x14ac:dyDescent="0.15">
      <c r="A33" s="3"/>
      <c r="B33" s="1426" t="s">
        <v>257</v>
      </c>
      <c r="C33" s="1427"/>
      <c r="D33" s="1427"/>
      <c r="E33" s="1427"/>
      <c r="F33" s="1427"/>
      <c r="G33" s="1428"/>
      <c r="H33" s="1400"/>
      <c r="I33" s="1401"/>
      <c r="J33" s="1401"/>
      <c r="K33" s="1400"/>
      <c r="L33" s="1401"/>
      <c r="M33" s="1402"/>
      <c r="N33" s="1400"/>
      <c r="O33" s="1401"/>
      <c r="P33" s="1401"/>
      <c r="Q33" s="1401"/>
      <c r="R33" s="1401"/>
      <c r="S33" s="1402"/>
      <c r="T33" s="1407"/>
      <c r="U33" s="1408"/>
      <c r="V33" s="1408"/>
      <c r="W33" s="1408"/>
      <c r="X33" s="1409"/>
      <c r="Y33" s="1422"/>
      <c r="Z33" s="1422"/>
      <c r="AA33" s="1422"/>
      <c r="AB33" s="1422"/>
      <c r="AC33" s="1422"/>
      <c r="AD33" s="1422"/>
      <c r="AE33" s="1422"/>
      <c r="AF33" s="1407"/>
      <c r="AG33" s="1408"/>
      <c r="AH33" s="1408"/>
      <c r="AI33" s="1409"/>
      <c r="AJ33" s="1175" t="str">
        <f>減価償却費!O36</f>
        <v/>
      </c>
      <c r="AK33" s="1175"/>
      <c r="AL33" s="1175"/>
      <c r="AM33" s="1175"/>
      <c r="AN33" s="1175"/>
      <c r="AO33" s="1175"/>
      <c r="AP33" s="1175"/>
      <c r="AQ33" s="1175" t="str">
        <f>減価償却費!Q36</f>
        <v/>
      </c>
      <c r="AR33" s="1175"/>
      <c r="AS33" s="1175"/>
      <c r="AT33" s="1175"/>
      <c r="AU33" s="1385"/>
      <c r="AV33" s="1386"/>
      <c r="AW33" s="201" t="s">
        <v>258</v>
      </c>
      <c r="AX33" s="1316" t="str">
        <f>減価償却費!T36</f>
        <v/>
      </c>
      <c r="AY33" s="1316"/>
      <c r="AZ33" s="1316"/>
      <c r="BA33" s="1317"/>
      <c r="BB33" s="1380" t="str">
        <f>減価償却費!U36</f>
        <v/>
      </c>
      <c r="BC33" s="1381"/>
      <c r="BD33" s="1381"/>
      <c r="BE33" s="1382"/>
      <c r="BF33" s="1151"/>
      <c r="BG33" s="1152"/>
      <c r="BH33" s="1152"/>
      <c r="BI33" s="1153"/>
      <c r="BJ33" s="3"/>
    </row>
    <row r="34" spans="1:63" ht="9.9499999999999993" customHeight="1" x14ac:dyDescent="0.15">
      <c r="A34" s="3"/>
      <c r="B34" s="1429"/>
      <c r="C34" s="1245"/>
      <c r="D34" s="1245"/>
      <c r="E34" s="1245"/>
      <c r="F34" s="1245"/>
      <c r="G34" s="1430"/>
      <c r="H34" s="1403"/>
      <c r="I34" s="1404"/>
      <c r="J34" s="1404"/>
      <c r="K34" s="1403"/>
      <c r="L34" s="1404"/>
      <c r="M34" s="1405"/>
      <c r="N34" s="1403"/>
      <c r="O34" s="1404"/>
      <c r="P34" s="1404"/>
      <c r="Q34" s="1404"/>
      <c r="R34" s="1404"/>
      <c r="S34" s="1405"/>
      <c r="T34" s="1410"/>
      <c r="U34" s="1411"/>
      <c r="V34" s="1411"/>
      <c r="W34" s="1411"/>
      <c r="X34" s="1412"/>
      <c r="Y34" s="1422"/>
      <c r="Z34" s="1422"/>
      <c r="AA34" s="1422"/>
      <c r="AB34" s="1422"/>
      <c r="AC34" s="1422"/>
      <c r="AD34" s="1422"/>
      <c r="AE34" s="1422"/>
      <c r="AF34" s="1410"/>
      <c r="AG34" s="1411"/>
      <c r="AH34" s="1411"/>
      <c r="AI34" s="1412"/>
      <c r="AJ34" s="1175"/>
      <c r="AK34" s="1175"/>
      <c r="AL34" s="1175"/>
      <c r="AM34" s="1175"/>
      <c r="AN34" s="1175"/>
      <c r="AO34" s="1175"/>
      <c r="AP34" s="1175"/>
      <c r="AQ34" s="1175"/>
      <c r="AR34" s="1175"/>
      <c r="AS34" s="1175"/>
      <c r="AT34" s="1175"/>
      <c r="AU34" s="1387"/>
      <c r="AV34" s="1388"/>
      <c r="AW34" s="79"/>
      <c r="AX34" s="1318"/>
      <c r="AY34" s="1318"/>
      <c r="AZ34" s="1318"/>
      <c r="BA34" s="1319"/>
      <c r="BB34" s="1383"/>
      <c r="BC34" s="1383"/>
      <c r="BD34" s="1383"/>
      <c r="BE34" s="1384"/>
      <c r="BF34" s="1154"/>
      <c r="BG34" s="1065"/>
      <c r="BH34" s="1065"/>
      <c r="BI34" s="1155"/>
      <c r="BJ34" s="3"/>
    </row>
    <row r="35" spans="1:63" ht="21" customHeight="1" x14ac:dyDescent="0.15">
      <c r="A35" s="3"/>
      <c r="B35" s="1421" t="s">
        <v>259</v>
      </c>
      <c r="C35" s="1421"/>
      <c r="D35" s="1421"/>
      <c r="E35" s="1421"/>
      <c r="F35" s="1421"/>
      <c r="G35" s="1421"/>
      <c r="H35" s="1421"/>
      <c r="I35" s="1421"/>
      <c r="J35" s="1421"/>
      <c r="K35" s="1421"/>
      <c r="L35" s="1421"/>
      <c r="M35" s="1421"/>
      <c r="N35" s="1168" t="s">
        <v>260</v>
      </c>
      <c r="O35" s="1168"/>
      <c r="P35" s="1168"/>
      <c r="Q35" s="1168"/>
      <c r="R35" s="1168"/>
      <c r="S35" s="1168"/>
      <c r="T35" s="1168"/>
      <c r="U35" s="1168"/>
      <c r="V35" s="1168"/>
      <c r="W35" s="1168"/>
      <c r="X35" s="1168"/>
      <c r="Y35" s="1168"/>
      <c r="Z35" s="1168"/>
      <c r="AA35" s="1168"/>
      <c r="AB35" s="1168"/>
      <c r="AC35" s="1168"/>
      <c r="AD35" s="1168"/>
      <c r="AE35" s="60"/>
      <c r="AF35" s="60"/>
      <c r="AG35" s="60"/>
      <c r="AH35" s="60"/>
      <c r="AI35" s="60"/>
      <c r="AJ35" s="60"/>
      <c r="AK35" s="60"/>
      <c r="AL35" s="60"/>
      <c r="AM35" s="60"/>
      <c r="AN35" s="60"/>
      <c r="AO35" s="60"/>
      <c r="AP35" s="60"/>
      <c r="AQ35" s="60"/>
      <c r="AR35" s="60"/>
      <c r="AS35" s="61"/>
      <c r="AT35" s="61"/>
      <c r="AU35" s="61"/>
      <c r="AV35" s="61"/>
      <c r="AW35" s="60"/>
      <c r="AX35" s="60"/>
      <c r="AY35" s="60"/>
      <c r="AZ35" s="73"/>
      <c r="BA35" s="1182" t="s">
        <v>261</v>
      </c>
      <c r="BB35" s="1182"/>
      <c r="BC35" s="1182"/>
      <c r="BD35" s="1182"/>
      <c r="BE35" s="1182"/>
      <c r="BF35" s="1182"/>
      <c r="BG35" s="1182"/>
      <c r="BH35" s="1182"/>
      <c r="BI35" s="1182"/>
      <c r="BJ35" s="62"/>
      <c r="BK35" s="63"/>
    </row>
    <row r="36" spans="1:63" ht="15" customHeight="1" x14ac:dyDescent="0.15">
      <c r="A36" s="3"/>
      <c r="B36" s="866" t="s">
        <v>262</v>
      </c>
      <c r="C36" s="908"/>
      <c r="D36" s="908"/>
      <c r="E36" s="909"/>
      <c r="F36" s="866" t="s">
        <v>263</v>
      </c>
      <c r="G36" s="908"/>
      <c r="H36" s="908"/>
      <c r="I36" s="909"/>
      <c r="J36" s="1439" t="s">
        <v>1002</v>
      </c>
      <c r="K36" s="1440"/>
      <c r="L36" s="1440"/>
      <c r="M36" s="1441"/>
      <c r="N36" s="785" t="s">
        <v>264</v>
      </c>
      <c r="O36" s="786"/>
      <c r="P36" s="786"/>
      <c r="Q36" s="786"/>
      <c r="R36" s="786"/>
      <c r="S36" s="786"/>
      <c r="T36" s="786"/>
      <c r="U36" s="786"/>
      <c r="V36" s="786"/>
      <c r="W36" s="786"/>
      <c r="X36" s="786"/>
      <c r="Y36" s="786"/>
      <c r="Z36" s="786"/>
      <c r="AA36" s="786"/>
      <c r="AB36" s="786"/>
      <c r="AC36" s="786"/>
      <c r="AD36" s="786"/>
      <c r="AE36" s="786"/>
      <c r="AF36" s="786"/>
      <c r="AG36" s="786"/>
      <c r="AH36" s="786"/>
      <c r="AI36" s="786"/>
      <c r="AJ36" s="786"/>
      <c r="AK36" s="787"/>
      <c r="AL36" s="1165" t="s">
        <v>1003</v>
      </c>
      <c r="AM36" s="1166"/>
      <c r="AN36" s="1166"/>
      <c r="AO36" s="1166"/>
      <c r="AP36" s="1167"/>
      <c r="AQ36" s="1189" t="s">
        <v>1004</v>
      </c>
      <c r="AR36" s="1190"/>
      <c r="AS36" s="1190"/>
      <c r="AT36" s="1190"/>
      <c r="AU36" s="1156" t="s">
        <v>1005</v>
      </c>
      <c r="AV36" s="1157"/>
      <c r="AW36" s="1157"/>
      <c r="AX36" s="1157"/>
      <c r="AY36" s="1158"/>
      <c r="AZ36" s="72"/>
      <c r="BA36" s="1176"/>
      <c r="BB36" s="1176"/>
      <c r="BC36" s="1176"/>
      <c r="BD36" s="1176"/>
      <c r="BE36" s="1176"/>
      <c r="BF36" s="1176"/>
      <c r="BG36" s="1176"/>
      <c r="BH36" s="1176"/>
      <c r="BI36" s="1177"/>
      <c r="BJ36" s="62"/>
      <c r="BK36" s="63"/>
    </row>
    <row r="37" spans="1:63" ht="15" customHeight="1" x14ac:dyDescent="0.15">
      <c r="A37" s="3"/>
      <c r="B37" s="988"/>
      <c r="C37" s="989"/>
      <c r="D37" s="989"/>
      <c r="E37" s="990"/>
      <c r="F37" s="988"/>
      <c r="G37" s="989"/>
      <c r="H37" s="989"/>
      <c r="I37" s="990"/>
      <c r="J37" s="899" t="s">
        <v>265</v>
      </c>
      <c r="K37" s="989"/>
      <c r="L37" s="989"/>
      <c r="M37" s="990"/>
      <c r="N37" s="1439" t="s">
        <v>1006</v>
      </c>
      <c r="O37" s="1440"/>
      <c r="P37" s="1440"/>
      <c r="Q37" s="1440"/>
      <c r="R37" s="1441"/>
      <c r="S37" s="1189" t="s">
        <v>1007</v>
      </c>
      <c r="T37" s="1190"/>
      <c r="U37" s="1190"/>
      <c r="V37" s="1190"/>
      <c r="W37" s="1418"/>
      <c r="X37" s="1189" t="s">
        <v>1008</v>
      </c>
      <c r="Y37" s="1190"/>
      <c r="Z37" s="1190"/>
      <c r="AA37" s="1418"/>
      <c r="AB37" s="1189" t="s">
        <v>1009</v>
      </c>
      <c r="AC37" s="1190"/>
      <c r="AD37" s="1190"/>
      <c r="AE37" s="1190"/>
      <c r="AF37" s="1418"/>
      <c r="AG37" s="1189" t="s">
        <v>1010</v>
      </c>
      <c r="AH37" s="1190"/>
      <c r="AI37" s="1190"/>
      <c r="AJ37" s="1190"/>
      <c r="AK37" s="1418"/>
      <c r="AL37" s="1159" t="s">
        <v>266</v>
      </c>
      <c r="AM37" s="1183"/>
      <c r="AN37" s="1183"/>
      <c r="AO37" s="1183"/>
      <c r="AP37" s="1184"/>
      <c r="AQ37" s="1159" t="s">
        <v>334</v>
      </c>
      <c r="AR37" s="1160"/>
      <c r="AS37" s="1160"/>
      <c r="AT37" s="1160"/>
      <c r="AU37" s="1159"/>
      <c r="AV37" s="1160"/>
      <c r="AW37" s="1160"/>
      <c r="AX37" s="1160"/>
      <c r="AY37" s="1161"/>
      <c r="AZ37" s="72"/>
      <c r="BA37" s="1178"/>
      <c r="BB37" s="1178"/>
      <c r="BC37" s="1178"/>
      <c r="BD37" s="1178"/>
      <c r="BE37" s="1178"/>
      <c r="BF37" s="1178"/>
      <c r="BG37" s="1178"/>
      <c r="BH37" s="1178"/>
      <c r="BI37" s="1179"/>
      <c r="BJ37" s="62"/>
      <c r="BK37" s="63"/>
    </row>
    <row r="38" spans="1:63" ht="18" customHeight="1" x14ac:dyDescent="0.15">
      <c r="A38" s="3"/>
      <c r="B38" s="988"/>
      <c r="C38" s="989"/>
      <c r="D38" s="989"/>
      <c r="E38" s="990"/>
      <c r="F38" s="988"/>
      <c r="G38" s="989"/>
      <c r="H38" s="989"/>
      <c r="I38" s="990"/>
      <c r="J38" s="988"/>
      <c r="K38" s="989"/>
      <c r="L38" s="989"/>
      <c r="M38" s="990"/>
      <c r="N38" s="899" t="s">
        <v>267</v>
      </c>
      <c r="O38" s="989"/>
      <c r="P38" s="989"/>
      <c r="Q38" s="989"/>
      <c r="R38" s="990"/>
      <c r="S38" s="1172" t="s">
        <v>268</v>
      </c>
      <c r="T38" s="1173"/>
      <c r="U38" s="1173"/>
      <c r="V38" s="1173"/>
      <c r="W38" s="1173"/>
      <c r="X38" s="1436" t="s">
        <v>1011</v>
      </c>
      <c r="Y38" s="1173"/>
      <c r="Z38" s="1173"/>
      <c r="AA38" s="1437"/>
      <c r="AB38" s="1172" t="s">
        <v>269</v>
      </c>
      <c r="AC38" s="1173"/>
      <c r="AD38" s="1173"/>
      <c r="AE38" s="1173"/>
      <c r="AF38" s="1173"/>
      <c r="AG38" s="1436" t="s">
        <v>1012</v>
      </c>
      <c r="AH38" s="1173"/>
      <c r="AI38" s="1173"/>
      <c r="AJ38" s="1173"/>
      <c r="AK38" s="1437"/>
      <c r="AL38" s="1185"/>
      <c r="AM38" s="1183"/>
      <c r="AN38" s="1183"/>
      <c r="AO38" s="1183"/>
      <c r="AP38" s="1184"/>
      <c r="AQ38" s="1159"/>
      <c r="AR38" s="1160"/>
      <c r="AS38" s="1160"/>
      <c r="AT38" s="1160"/>
      <c r="AU38" s="1159"/>
      <c r="AV38" s="1160"/>
      <c r="AW38" s="1160"/>
      <c r="AX38" s="1160"/>
      <c r="AY38" s="1161"/>
      <c r="AZ38" s="72"/>
      <c r="BA38" s="1178"/>
      <c r="BB38" s="1178"/>
      <c r="BC38" s="1178"/>
      <c r="BD38" s="1178"/>
      <c r="BE38" s="1178"/>
      <c r="BF38" s="1178"/>
      <c r="BG38" s="1178"/>
      <c r="BH38" s="1178"/>
      <c r="BI38" s="1179"/>
      <c r="BJ38" s="62"/>
      <c r="BK38" s="63"/>
    </row>
    <row r="39" spans="1:63" ht="18" customHeight="1" x14ac:dyDescent="0.15">
      <c r="A39" s="3"/>
      <c r="B39" s="910"/>
      <c r="C39" s="911"/>
      <c r="D39" s="911"/>
      <c r="E39" s="912"/>
      <c r="F39" s="988"/>
      <c r="G39" s="989"/>
      <c r="H39" s="989"/>
      <c r="I39" s="990"/>
      <c r="J39" s="910"/>
      <c r="K39" s="911"/>
      <c r="L39" s="911"/>
      <c r="M39" s="912"/>
      <c r="N39" s="910"/>
      <c r="O39" s="911"/>
      <c r="P39" s="911"/>
      <c r="Q39" s="911"/>
      <c r="R39" s="912"/>
      <c r="S39" s="1174"/>
      <c r="T39" s="1174"/>
      <c r="U39" s="1174"/>
      <c r="V39" s="1174"/>
      <c r="W39" s="1174"/>
      <c r="X39" s="1191"/>
      <c r="Y39" s="1174"/>
      <c r="Z39" s="1174"/>
      <c r="AA39" s="1438"/>
      <c r="AB39" s="1174"/>
      <c r="AC39" s="1174"/>
      <c r="AD39" s="1174"/>
      <c r="AE39" s="1174"/>
      <c r="AF39" s="1174"/>
      <c r="AG39" s="1191"/>
      <c r="AH39" s="1174"/>
      <c r="AI39" s="1174"/>
      <c r="AJ39" s="1174"/>
      <c r="AK39" s="1438"/>
      <c r="AL39" s="1186"/>
      <c r="AM39" s="1187"/>
      <c r="AN39" s="1187"/>
      <c r="AO39" s="1187"/>
      <c r="AP39" s="1188"/>
      <c r="AQ39" s="1191" t="s">
        <v>1013</v>
      </c>
      <c r="AR39" s="1174"/>
      <c r="AS39" s="1174"/>
      <c r="AT39" s="1174"/>
      <c r="AU39" s="1162"/>
      <c r="AV39" s="1163"/>
      <c r="AW39" s="1163"/>
      <c r="AX39" s="1163"/>
      <c r="AY39" s="1164"/>
      <c r="AZ39" s="72"/>
      <c r="BA39" s="1178"/>
      <c r="BB39" s="1178"/>
      <c r="BC39" s="1178"/>
      <c r="BD39" s="1178"/>
      <c r="BE39" s="1178"/>
      <c r="BF39" s="1178"/>
      <c r="BG39" s="1178"/>
      <c r="BH39" s="1178"/>
      <c r="BI39" s="1179"/>
      <c r="BJ39" s="62"/>
      <c r="BK39" s="63"/>
    </row>
    <row r="40" spans="1:63" ht="15" customHeight="1" x14ac:dyDescent="0.15">
      <c r="A40" s="3"/>
      <c r="B40" s="1434"/>
      <c r="C40" s="1435"/>
      <c r="D40" s="1435"/>
      <c r="E40" s="1435"/>
      <c r="F40" s="1431"/>
      <c r="G40" s="1432"/>
      <c r="H40" s="1432"/>
      <c r="I40" s="1433"/>
      <c r="J40" s="1087"/>
      <c r="K40" s="1088"/>
      <c r="L40" s="1088"/>
      <c r="M40" s="68" t="s">
        <v>302</v>
      </c>
      <c r="N40" s="1087"/>
      <c r="O40" s="1088"/>
      <c r="P40" s="1088"/>
      <c r="Q40" s="1088"/>
      <c r="R40" s="68" t="s">
        <v>302</v>
      </c>
      <c r="S40" s="1087"/>
      <c r="T40" s="1088"/>
      <c r="U40" s="1088"/>
      <c r="V40" s="1088"/>
      <c r="W40" s="68" t="s">
        <v>302</v>
      </c>
      <c r="X40" s="1127" t="str">
        <f>IF(COUNT(N40,S40)=0,"",SUM(N40,S40))</f>
        <v/>
      </c>
      <c r="Y40" s="1128"/>
      <c r="Z40" s="1128"/>
      <c r="AA40" s="68" t="s">
        <v>302</v>
      </c>
      <c r="AB40" s="1087"/>
      <c r="AC40" s="1088"/>
      <c r="AD40" s="1088"/>
      <c r="AE40" s="1088"/>
      <c r="AF40" s="69" t="s">
        <v>302</v>
      </c>
      <c r="AG40" s="1127" t="str">
        <f>IF(COUNT(X40,AB40)=0,"",SUM(X40,-N(AB40)))</f>
        <v/>
      </c>
      <c r="AH40" s="1128"/>
      <c r="AI40" s="1128"/>
      <c r="AJ40" s="1128"/>
      <c r="AK40" s="69" t="s">
        <v>302</v>
      </c>
      <c r="AL40" s="1087"/>
      <c r="AM40" s="1088"/>
      <c r="AN40" s="1088"/>
      <c r="AO40" s="1088"/>
      <c r="AP40" s="69" t="s">
        <v>302</v>
      </c>
      <c r="AQ40" s="1113" t="str">
        <f>IF(COUNT(J40,AG40,AL40)=0,"",SUM(J40,AG40,-N(AL40)))</f>
        <v/>
      </c>
      <c r="AR40" s="1114"/>
      <c r="AS40" s="1114"/>
      <c r="AT40" s="71" t="s">
        <v>302</v>
      </c>
      <c r="AU40" s="1201"/>
      <c r="AV40" s="1202"/>
      <c r="AW40" s="1202"/>
      <c r="AX40" s="1202"/>
      <c r="AY40" s="1203"/>
      <c r="AZ40" s="72"/>
      <c r="BA40" s="1178"/>
      <c r="BB40" s="1178"/>
      <c r="BC40" s="1178"/>
      <c r="BD40" s="1178"/>
      <c r="BE40" s="1178"/>
      <c r="BF40" s="1178"/>
      <c r="BG40" s="1178"/>
      <c r="BH40" s="1178"/>
      <c r="BI40" s="1179"/>
      <c r="BJ40" s="62"/>
      <c r="BK40" s="63"/>
    </row>
    <row r="41" spans="1:63" ht="15" customHeight="1" x14ac:dyDescent="0.15">
      <c r="A41" s="3"/>
      <c r="B41" s="1213"/>
      <c r="C41" s="1214"/>
      <c r="D41" s="1214"/>
      <c r="E41" s="1215"/>
      <c r="F41" s="1216"/>
      <c r="G41" s="1217"/>
      <c r="H41" s="1217"/>
      <c r="I41" s="1218"/>
      <c r="J41" s="1087"/>
      <c r="K41" s="1088"/>
      <c r="L41" s="1088"/>
      <c r="M41" s="174"/>
      <c r="N41" s="1087"/>
      <c r="O41" s="1088"/>
      <c r="P41" s="1088"/>
      <c r="Q41" s="1088"/>
      <c r="R41" s="174"/>
      <c r="S41" s="1087"/>
      <c r="T41" s="1088"/>
      <c r="U41" s="1088"/>
      <c r="V41" s="1088"/>
      <c r="W41" s="175"/>
      <c r="X41" s="1127" t="str">
        <f>IF(COUNT(N41,S41)=0,"",SUM(N41,S41))</f>
        <v/>
      </c>
      <c r="Y41" s="1128"/>
      <c r="Z41" s="1128"/>
      <c r="AA41" s="175"/>
      <c r="AB41" s="1087"/>
      <c r="AC41" s="1088"/>
      <c r="AD41" s="1088"/>
      <c r="AE41" s="1088"/>
      <c r="AF41" s="175"/>
      <c r="AG41" s="1127" t="str">
        <f>IF(COUNT(X41,AB41)=0,"",SUM(X41,-N(AB41)))</f>
        <v/>
      </c>
      <c r="AH41" s="1128"/>
      <c r="AI41" s="1128"/>
      <c r="AJ41" s="1128"/>
      <c r="AK41" s="175"/>
      <c r="AL41" s="1087"/>
      <c r="AM41" s="1088"/>
      <c r="AN41" s="1088"/>
      <c r="AO41" s="1088"/>
      <c r="AP41" s="175"/>
      <c r="AQ41" s="1113" t="str">
        <f>IF(COUNT(J41,AG41,AL41)=0,"",SUM(J41,AG41,-N(AL41)))</f>
        <v/>
      </c>
      <c r="AR41" s="1114"/>
      <c r="AS41" s="1114"/>
      <c r="AT41" s="70"/>
      <c r="AU41" s="1204"/>
      <c r="AV41" s="1205"/>
      <c r="AW41" s="1205"/>
      <c r="AX41" s="1205"/>
      <c r="AY41" s="1206"/>
      <c r="AZ41" s="72"/>
      <c r="BA41" s="1178"/>
      <c r="BB41" s="1178"/>
      <c r="BC41" s="1178"/>
      <c r="BD41" s="1178"/>
      <c r="BE41" s="1178"/>
      <c r="BF41" s="1178"/>
      <c r="BG41" s="1178"/>
      <c r="BH41" s="1178"/>
      <c r="BI41" s="1179"/>
      <c r="BJ41" s="62"/>
      <c r="BK41" s="63"/>
    </row>
    <row r="42" spans="1:63" ht="15" customHeight="1" x14ac:dyDescent="0.15">
      <c r="A42" s="3"/>
      <c r="B42" s="1194" t="s">
        <v>313</v>
      </c>
      <c r="C42" s="1195"/>
      <c r="D42" s="1195"/>
      <c r="E42" s="1195"/>
      <c r="F42" s="1196"/>
      <c r="G42" s="1197"/>
      <c r="H42" s="1197"/>
      <c r="I42" s="1198"/>
      <c r="J42" s="1210" t="str">
        <f>IF(COUNT(J40,J41)=0,"",SUM(J40,J41))</f>
        <v/>
      </c>
      <c r="K42" s="1211"/>
      <c r="L42" s="1211"/>
      <c r="M42" s="1212"/>
      <c r="N42" s="1210" t="str">
        <f>IF(COUNT(N40,N41)=0,"",SUM(N40,N41))</f>
        <v/>
      </c>
      <c r="O42" s="1211"/>
      <c r="P42" s="1211"/>
      <c r="Q42" s="1211"/>
      <c r="R42" s="1212"/>
      <c r="S42" s="1127" t="str">
        <f>IF(COUNT(S40,S41)=0,"",SUM(S40,S41))</f>
        <v/>
      </c>
      <c r="T42" s="1128"/>
      <c r="U42" s="1128"/>
      <c r="V42" s="1128"/>
      <c r="W42" s="1129"/>
      <c r="X42" s="83" t="s">
        <v>976</v>
      </c>
      <c r="Y42" s="1199" t="str">
        <f>IF(COUNT(X40,X41)=0,"",SUM(X40,X41))</f>
        <v/>
      </c>
      <c r="Z42" s="1199"/>
      <c r="AA42" s="1200"/>
      <c r="AB42" s="1127" t="str">
        <f>IF(COUNT(AB40,AB41)=0,"",SUM(AB40,AB41))</f>
        <v/>
      </c>
      <c r="AC42" s="1128"/>
      <c r="AD42" s="1128"/>
      <c r="AE42" s="1128"/>
      <c r="AF42" s="1129"/>
      <c r="AG42" s="1127" t="str">
        <f>IF(COUNT(AG40,AG41)=0,"",SUM(AG40,AG41))</f>
        <v/>
      </c>
      <c r="AH42" s="1128"/>
      <c r="AI42" s="1128"/>
      <c r="AJ42" s="1128"/>
      <c r="AK42" s="1129"/>
      <c r="AL42" s="1127" t="str">
        <f>IF(COUNT(AL40,AL41)=0,"",SUM(AL40,AL41))</f>
        <v/>
      </c>
      <c r="AM42" s="1128"/>
      <c r="AN42" s="1128"/>
      <c r="AO42" s="1128"/>
      <c r="AP42" s="1129"/>
      <c r="AQ42" s="1113" t="str">
        <f>IF(COUNT(AQ40,AQ41)=0,"",SUM(AQ40,AQ41))</f>
        <v/>
      </c>
      <c r="AR42" s="1114"/>
      <c r="AS42" s="1114"/>
      <c r="AT42" s="1114"/>
      <c r="AU42" s="1207"/>
      <c r="AV42" s="1208"/>
      <c r="AW42" s="1208"/>
      <c r="AX42" s="1208"/>
      <c r="AY42" s="1209"/>
      <c r="AZ42" s="72"/>
      <c r="BA42" s="1180"/>
      <c r="BB42" s="1180"/>
      <c r="BC42" s="1180"/>
      <c r="BD42" s="1180"/>
      <c r="BE42" s="1180"/>
      <c r="BF42" s="1180"/>
      <c r="BG42" s="1180"/>
      <c r="BH42" s="1180"/>
      <c r="BI42" s="1181"/>
      <c r="BJ42" s="62"/>
      <c r="BK42" s="63"/>
    </row>
    <row r="43" spans="1:63" ht="21" customHeight="1" x14ac:dyDescent="0.15">
      <c r="A43" s="3"/>
      <c r="B43" s="1192" t="s">
        <v>359</v>
      </c>
      <c r="C43" s="1193"/>
      <c r="D43" s="1193"/>
      <c r="E43" s="1193"/>
      <c r="F43" s="1193"/>
      <c r="G43" s="1193"/>
      <c r="H43" s="1193"/>
      <c r="I43" s="1193"/>
      <c r="J43" s="1193"/>
      <c r="K43" s="1193"/>
      <c r="L43" s="1193"/>
      <c r="M43" s="1193"/>
      <c r="N43" s="1193"/>
      <c r="O43" s="1193"/>
      <c r="P43" s="1193"/>
      <c r="Q43" s="1193"/>
      <c r="R43" s="1193"/>
      <c r="S43" s="1193"/>
      <c r="T43" s="1193"/>
      <c r="U43" s="1193"/>
      <c r="V43" s="1193"/>
      <c r="W43" s="1193"/>
      <c r="X43" s="1193"/>
      <c r="Y43" s="1193"/>
      <c r="Z43" s="1193"/>
      <c r="AA43" s="1193"/>
      <c r="AB43" s="1193"/>
      <c r="AC43" s="1193"/>
      <c r="AD43" s="1193"/>
      <c r="AE43" s="1193"/>
      <c r="AF43" s="1193"/>
      <c r="AG43" s="1193"/>
      <c r="AH43" s="1193"/>
      <c r="AI43" s="1193"/>
      <c r="AJ43" s="1193"/>
      <c r="AK43" s="1193"/>
      <c r="AL43" s="1193"/>
      <c r="AM43" s="1193"/>
      <c r="AN43" s="1193"/>
      <c r="AO43" s="1193"/>
      <c r="AP43" s="1193"/>
      <c r="AQ43" s="1193"/>
      <c r="AR43" s="1193"/>
      <c r="AS43" s="1193"/>
      <c r="AT43" s="1193"/>
      <c r="AU43" s="1193"/>
      <c r="AV43" s="1193"/>
      <c r="AW43" s="1193"/>
      <c r="AX43" s="1193"/>
      <c r="AY43" s="1193"/>
      <c r="AZ43" s="1193"/>
      <c r="BA43" s="1193"/>
      <c r="BB43" s="1193"/>
      <c r="BC43" s="1193"/>
      <c r="BD43" s="1193"/>
      <c r="BE43" s="1193"/>
      <c r="BF43" s="1193"/>
      <c r="BG43" s="1193"/>
      <c r="BH43" s="1193"/>
      <c r="BI43" s="1193"/>
      <c r="BJ43" s="62"/>
      <c r="BK43" s="63"/>
    </row>
  </sheetData>
  <sheetProtection sheet="1" objects="1" scenarios="1"/>
  <mergeCells count="473">
    <mergeCell ref="AB38:AF39"/>
    <mergeCell ref="AG38:AK39"/>
    <mergeCell ref="AB40:AE40"/>
    <mergeCell ref="N40:Q40"/>
    <mergeCell ref="S40:V40"/>
    <mergeCell ref="AG37:AK37"/>
    <mergeCell ref="AB37:AF37"/>
    <mergeCell ref="B35:M35"/>
    <mergeCell ref="Y31:Z31"/>
    <mergeCell ref="Y33:Z34"/>
    <mergeCell ref="B30:G30"/>
    <mergeCell ref="Y30:Z30"/>
    <mergeCell ref="J37:M39"/>
    <mergeCell ref="J9:M9"/>
    <mergeCell ref="C10:F10"/>
    <mergeCell ref="B32:G32"/>
    <mergeCell ref="Y32:Z32"/>
    <mergeCell ref="B33:G34"/>
    <mergeCell ref="K22:M22"/>
    <mergeCell ref="B22:G22"/>
    <mergeCell ref="X38:AA39"/>
    <mergeCell ref="B36:E39"/>
    <mergeCell ref="F36:I39"/>
    <mergeCell ref="N36:AK36"/>
    <mergeCell ref="J36:M36"/>
    <mergeCell ref="AA33:AB34"/>
    <mergeCell ref="AJ30:AM30"/>
    <mergeCell ref="B29:G29"/>
    <mergeCell ref="B25:G25"/>
    <mergeCell ref="H25:J25"/>
    <mergeCell ref="K25:M25"/>
    <mergeCell ref="H30:J30"/>
    <mergeCell ref="AH30:AI30"/>
    <mergeCell ref="AA30:AB30"/>
    <mergeCell ref="AF33:AI34"/>
    <mergeCell ref="AF32:AG32"/>
    <mergeCell ref="AH32:AI32"/>
    <mergeCell ref="C8:F8"/>
    <mergeCell ref="G8:I8"/>
    <mergeCell ref="J8:M8"/>
    <mergeCell ref="C9:F9"/>
    <mergeCell ref="G9:I9"/>
    <mergeCell ref="J11:M11"/>
    <mergeCell ref="B21:J21"/>
    <mergeCell ref="C17:F17"/>
    <mergeCell ref="G17:I17"/>
    <mergeCell ref="J17:M17"/>
    <mergeCell ref="C16:F16"/>
    <mergeCell ref="G16:I16"/>
    <mergeCell ref="J16:M16"/>
    <mergeCell ref="C15:F15"/>
    <mergeCell ref="G15:I15"/>
    <mergeCell ref="J15:M15"/>
    <mergeCell ref="AA32:AB32"/>
    <mergeCell ref="B28:G28"/>
    <mergeCell ref="K33:M34"/>
    <mergeCell ref="B31:G31"/>
    <mergeCell ref="AC31:AE31"/>
    <mergeCell ref="AF31:AG31"/>
    <mergeCell ref="AH31:AI31"/>
    <mergeCell ref="AA31:AB31"/>
    <mergeCell ref="AC32:AE32"/>
    <mergeCell ref="H32:J32"/>
    <mergeCell ref="K32:M32"/>
    <mergeCell ref="N32:S32"/>
    <mergeCell ref="T32:X32"/>
    <mergeCell ref="H33:J34"/>
    <mergeCell ref="K31:M31"/>
    <mergeCell ref="N31:S31"/>
    <mergeCell ref="T31:X31"/>
    <mergeCell ref="H31:J31"/>
    <mergeCell ref="AC33:AE34"/>
    <mergeCell ref="N33:S34"/>
    <mergeCell ref="T33:X34"/>
    <mergeCell ref="B27:G27"/>
    <mergeCell ref="K27:M27"/>
    <mergeCell ref="K28:M28"/>
    <mergeCell ref="B26:G26"/>
    <mergeCell ref="H26:J26"/>
    <mergeCell ref="K26:M26"/>
    <mergeCell ref="Y28:Z28"/>
    <mergeCell ref="AA28:AB28"/>
    <mergeCell ref="Y29:Z29"/>
    <mergeCell ref="Y27:Z27"/>
    <mergeCell ref="T27:X27"/>
    <mergeCell ref="H27:J27"/>
    <mergeCell ref="H28:J28"/>
    <mergeCell ref="H29:J29"/>
    <mergeCell ref="K29:M29"/>
    <mergeCell ref="BF29:BI29"/>
    <mergeCell ref="BF30:BI30"/>
    <mergeCell ref="BF31:BI31"/>
    <mergeCell ref="AN28:AP28"/>
    <mergeCell ref="AQ28:AT28"/>
    <mergeCell ref="BB30:BE30"/>
    <mergeCell ref="BB33:BE34"/>
    <mergeCell ref="AJ31:AM31"/>
    <mergeCell ref="AN31:AP31"/>
    <mergeCell ref="AQ31:AT31"/>
    <mergeCell ref="AJ32:AM32"/>
    <mergeCell ref="AN32:AP32"/>
    <mergeCell ref="AJ33:AM34"/>
    <mergeCell ref="AQ33:AT34"/>
    <mergeCell ref="BB31:BE31"/>
    <mergeCell ref="BB32:BE32"/>
    <mergeCell ref="AX33:BA34"/>
    <mergeCell ref="AU33:AV34"/>
    <mergeCell ref="AQ32:AT32"/>
    <mergeCell ref="AW31:BA31"/>
    <mergeCell ref="AJ29:AM29"/>
    <mergeCell ref="AU31:AV31"/>
    <mergeCell ref="AN30:AP30"/>
    <mergeCell ref="AQ30:AT30"/>
    <mergeCell ref="K24:M24"/>
    <mergeCell ref="AC23:AE23"/>
    <mergeCell ref="AC24:AE24"/>
    <mergeCell ref="Y23:Z23"/>
    <mergeCell ref="Y24:Z24"/>
    <mergeCell ref="AA23:AB23"/>
    <mergeCell ref="AA24:AB24"/>
    <mergeCell ref="BB26:BE26"/>
    <mergeCell ref="BB25:BE25"/>
    <mergeCell ref="AJ25:AM25"/>
    <mergeCell ref="AN25:AP25"/>
    <mergeCell ref="AQ25:AT25"/>
    <mergeCell ref="AU25:AV25"/>
    <mergeCell ref="AW25:BA25"/>
    <mergeCell ref="BB23:BE23"/>
    <mergeCell ref="BB24:BE24"/>
    <mergeCell ref="AW23:BA24"/>
    <mergeCell ref="T26:X26"/>
    <mergeCell ref="Y26:Z26"/>
    <mergeCell ref="AA26:AB26"/>
    <mergeCell ref="T25:X25"/>
    <mergeCell ref="Y25:Z25"/>
    <mergeCell ref="AA25:AB25"/>
    <mergeCell ref="T23:X23"/>
    <mergeCell ref="AC30:AE30"/>
    <mergeCell ref="BB29:BE29"/>
    <mergeCell ref="AA27:AB27"/>
    <mergeCell ref="AC27:AE27"/>
    <mergeCell ref="AF30:AG30"/>
    <mergeCell ref="AA29:AB29"/>
    <mergeCell ref="AN29:AP29"/>
    <mergeCell ref="AF27:AG27"/>
    <mergeCell ref="AH27:AI27"/>
    <mergeCell ref="AJ27:AM27"/>
    <mergeCell ref="AN27:AP27"/>
    <mergeCell ref="AQ27:AT27"/>
    <mergeCell ref="AF28:AG28"/>
    <mergeCell ref="AU30:AV30"/>
    <mergeCell ref="T24:X24"/>
    <mergeCell ref="AQ29:AT29"/>
    <mergeCell ref="AN23:AP23"/>
    <mergeCell ref="AH29:AI29"/>
    <mergeCell ref="AC29:AE29"/>
    <mergeCell ref="AF29:AG29"/>
    <mergeCell ref="BB27:BE27"/>
    <mergeCell ref="BB28:BE28"/>
    <mergeCell ref="BF17:BH17"/>
    <mergeCell ref="BF26:BI26"/>
    <mergeCell ref="BF27:BI27"/>
    <mergeCell ref="BF28:BI28"/>
    <mergeCell ref="BF22:BI24"/>
    <mergeCell ref="AW17:BE17"/>
    <mergeCell ref="AW22:BA22"/>
    <mergeCell ref="AQ26:AT26"/>
    <mergeCell ref="AJ23:AM24"/>
    <mergeCell ref="BF14:BI14"/>
    <mergeCell ref="BF11:BI11"/>
    <mergeCell ref="BG12:BI13"/>
    <mergeCell ref="BF10:BI10"/>
    <mergeCell ref="BF16:BH16"/>
    <mergeCell ref="BF25:BI25"/>
    <mergeCell ref="BF15:BH15"/>
    <mergeCell ref="U18:X18"/>
    <mergeCell ref="Y18:AA18"/>
    <mergeCell ref="Y22:Z22"/>
    <mergeCell ref="AN22:AP22"/>
    <mergeCell ref="AQ22:AT22"/>
    <mergeCell ref="AA22:AB22"/>
    <mergeCell ref="T28:X28"/>
    <mergeCell ref="BF18:BH18"/>
    <mergeCell ref="AF20:AJ20"/>
    <mergeCell ref="AO19:AQ20"/>
    <mergeCell ref="BG19:BI20"/>
    <mergeCell ref="AU24:AV24"/>
    <mergeCell ref="AW19:BE20"/>
    <mergeCell ref="AW18:BE18"/>
    <mergeCell ref="AB18:AE18"/>
    <mergeCell ref="AF26:AG26"/>
    <mergeCell ref="AH26:AI26"/>
    <mergeCell ref="AF25:AI25"/>
    <mergeCell ref="AC25:AE25"/>
    <mergeCell ref="AH28:AI28"/>
    <mergeCell ref="AU26:AV26"/>
    <mergeCell ref="AU27:AV27"/>
    <mergeCell ref="AC28:AE28"/>
    <mergeCell ref="AN26:AP26"/>
    <mergeCell ref="AH17:AJ17"/>
    <mergeCell ref="AH18:AJ18"/>
    <mergeCell ref="N23:S23"/>
    <mergeCell ref="N24:S24"/>
    <mergeCell ref="AF19:AJ19"/>
    <mergeCell ref="AN24:AP24"/>
    <mergeCell ref="T22:X22"/>
    <mergeCell ref="AB19:AE20"/>
    <mergeCell ref="N16:Q16"/>
    <mergeCell ref="R16:T16"/>
    <mergeCell ref="U16:X16"/>
    <mergeCell ref="Y16:AA16"/>
    <mergeCell ref="N17:Q17"/>
    <mergeCell ref="N18:Q18"/>
    <mergeCell ref="AK19:AM20"/>
    <mergeCell ref="AK18:AM18"/>
    <mergeCell ref="N19:Q20"/>
    <mergeCell ref="R19:T20"/>
    <mergeCell ref="U19:X20"/>
    <mergeCell ref="Y19:AA20"/>
    <mergeCell ref="AC22:AE22"/>
    <mergeCell ref="AF22:AI22"/>
    <mergeCell ref="AJ22:AM22"/>
    <mergeCell ref="R18:T18"/>
    <mergeCell ref="N15:Q15"/>
    <mergeCell ref="R17:T17"/>
    <mergeCell ref="Y15:AA15"/>
    <mergeCell ref="AB15:AE15"/>
    <mergeCell ref="AB16:AE16"/>
    <mergeCell ref="AK14:AL14"/>
    <mergeCell ref="N14:Q14"/>
    <mergeCell ref="AN15:AQ15"/>
    <mergeCell ref="AV14:AV20"/>
    <mergeCell ref="AR14:AU14"/>
    <mergeCell ref="AR17:AU17"/>
    <mergeCell ref="AN17:AQ17"/>
    <mergeCell ref="AS19:AU20"/>
    <mergeCell ref="AN18:AQ18"/>
    <mergeCell ref="U14:X14"/>
    <mergeCell ref="Y14:AA14"/>
    <mergeCell ref="AB14:AE14"/>
    <mergeCell ref="U17:X17"/>
    <mergeCell ref="Y17:AA17"/>
    <mergeCell ref="AB17:AE17"/>
    <mergeCell ref="AR18:AU18"/>
    <mergeCell ref="R14:T14"/>
    <mergeCell ref="R15:T15"/>
    <mergeCell ref="U15:X15"/>
    <mergeCell ref="R12:T13"/>
    <mergeCell ref="N9:Q9"/>
    <mergeCell ref="BF8:BI8"/>
    <mergeCell ref="N11:Q11"/>
    <mergeCell ref="R11:T11"/>
    <mergeCell ref="AH11:AJ11"/>
    <mergeCell ref="U12:X13"/>
    <mergeCell ref="Y12:AA13"/>
    <mergeCell ref="N12:Q13"/>
    <mergeCell ref="Y11:AA11"/>
    <mergeCell ref="AB11:AE11"/>
    <mergeCell ref="AB12:AE13"/>
    <mergeCell ref="AF12:AJ12"/>
    <mergeCell ref="AK11:AM11"/>
    <mergeCell ref="AR10:AU10"/>
    <mergeCell ref="AV10:AX10"/>
    <mergeCell ref="AY10:BB10"/>
    <mergeCell ref="AK10:AM10"/>
    <mergeCell ref="AN11:AQ11"/>
    <mergeCell ref="BC11:BE11"/>
    <mergeCell ref="U11:X11"/>
    <mergeCell ref="AF7:AG11"/>
    <mergeCell ref="AH7:AJ7"/>
    <mergeCell ref="AH8:AJ8"/>
    <mergeCell ref="AH9:AJ9"/>
    <mergeCell ref="BC10:BE10"/>
    <mergeCell ref="AY9:BB9"/>
    <mergeCell ref="AH10:AJ10"/>
    <mergeCell ref="AK9:AM9"/>
    <mergeCell ref="BF7:BI7"/>
    <mergeCell ref="N7:Q7"/>
    <mergeCell ref="AR11:AU11"/>
    <mergeCell ref="AV11:AX11"/>
    <mergeCell ref="AY11:BB11"/>
    <mergeCell ref="N10:Q10"/>
    <mergeCell ref="BC7:BE7"/>
    <mergeCell ref="AR7:AU7"/>
    <mergeCell ref="AV7:AX7"/>
    <mergeCell ref="AY7:BB7"/>
    <mergeCell ref="AY8:BB8"/>
    <mergeCell ref="BC8:BE8"/>
    <mergeCell ref="AR9:AU9"/>
    <mergeCell ref="AV9:AX9"/>
    <mergeCell ref="BC9:BE9"/>
    <mergeCell ref="AN9:AQ9"/>
    <mergeCell ref="AN10:AQ10"/>
    <mergeCell ref="AR8:AU8"/>
    <mergeCell ref="AV8:AX8"/>
    <mergeCell ref="AV4:BI4"/>
    <mergeCell ref="R5:X5"/>
    <mergeCell ref="Y5:AE5"/>
    <mergeCell ref="AV5:BB5"/>
    <mergeCell ref="BC5:BI5"/>
    <mergeCell ref="AR4:AU4"/>
    <mergeCell ref="AR5:AU5"/>
    <mergeCell ref="U10:X10"/>
    <mergeCell ref="U8:X8"/>
    <mergeCell ref="Y8:AA8"/>
    <mergeCell ref="AB9:AE9"/>
    <mergeCell ref="Y10:AA10"/>
    <mergeCell ref="AB10:AE10"/>
    <mergeCell ref="AB8:AE8"/>
    <mergeCell ref="R7:T7"/>
    <mergeCell ref="U7:X7"/>
    <mergeCell ref="BF9:BI9"/>
    <mergeCell ref="AY6:BB6"/>
    <mergeCell ref="BC6:BE6"/>
    <mergeCell ref="BF6:BI6"/>
    <mergeCell ref="R10:T10"/>
    <mergeCell ref="R9:T9"/>
    <mergeCell ref="U9:X9"/>
    <mergeCell ref="Y9:AA9"/>
    <mergeCell ref="AN7:AQ7"/>
    <mergeCell ref="AK8:AM8"/>
    <mergeCell ref="N8:Q8"/>
    <mergeCell ref="G7:I7"/>
    <mergeCell ref="J7:M7"/>
    <mergeCell ref="Y7:AA7"/>
    <mergeCell ref="AB7:AE7"/>
    <mergeCell ref="R8:T8"/>
    <mergeCell ref="AK7:AM7"/>
    <mergeCell ref="AN8:AQ8"/>
    <mergeCell ref="B23:G23"/>
    <mergeCell ref="B24:G24"/>
    <mergeCell ref="H22:J22"/>
    <mergeCell ref="H23:J23"/>
    <mergeCell ref="H24:J24"/>
    <mergeCell ref="C7:F7"/>
    <mergeCell ref="G10:I10"/>
    <mergeCell ref="J10:M10"/>
    <mergeCell ref="C11:F11"/>
    <mergeCell ref="G11:I11"/>
    <mergeCell ref="C14:F14"/>
    <mergeCell ref="C12:F13"/>
    <mergeCell ref="G12:I13"/>
    <mergeCell ref="J12:M13"/>
    <mergeCell ref="G14:I14"/>
    <mergeCell ref="J14:M14"/>
    <mergeCell ref="C19:C20"/>
    <mergeCell ref="D19:F20"/>
    <mergeCell ref="G19:I20"/>
    <mergeCell ref="J19:M20"/>
    <mergeCell ref="C18:F18"/>
    <mergeCell ref="G18:I18"/>
    <mergeCell ref="J18:M18"/>
    <mergeCell ref="K23:M23"/>
    <mergeCell ref="B3:J3"/>
    <mergeCell ref="R4:AE4"/>
    <mergeCell ref="AF4:AJ6"/>
    <mergeCell ref="AN4:AQ6"/>
    <mergeCell ref="R6:T6"/>
    <mergeCell ref="U6:X6"/>
    <mergeCell ref="Y6:AA6"/>
    <mergeCell ref="AK4:AM4"/>
    <mergeCell ref="AK5:AM5"/>
    <mergeCell ref="AK6:AM6"/>
    <mergeCell ref="R3:T3"/>
    <mergeCell ref="L3:P3"/>
    <mergeCell ref="U3:AP3"/>
    <mergeCell ref="AQ3:AR3"/>
    <mergeCell ref="AB6:AE6"/>
    <mergeCell ref="B4:F6"/>
    <mergeCell ref="J4:M6"/>
    <mergeCell ref="AR6:AU6"/>
    <mergeCell ref="AS3:BI3"/>
    <mergeCell ref="AV6:AX6"/>
    <mergeCell ref="G4:I4"/>
    <mergeCell ref="G5:I5"/>
    <mergeCell ref="G6:I6"/>
    <mergeCell ref="N4:Q6"/>
    <mergeCell ref="B43:BI43"/>
    <mergeCell ref="B42:E42"/>
    <mergeCell ref="F42:I42"/>
    <mergeCell ref="J41:L41"/>
    <mergeCell ref="N41:Q41"/>
    <mergeCell ref="S41:V41"/>
    <mergeCell ref="X41:Z41"/>
    <mergeCell ref="AB41:AE41"/>
    <mergeCell ref="AG41:AJ41"/>
    <mergeCell ref="Y42:AA42"/>
    <mergeCell ref="AB42:AF42"/>
    <mergeCell ref="AG42:AK42"/>
    <mergeCell ref="AL42:AP42"/>
    <mergeCell ref="AU40:AY42"/>
    <mergeCell ref="AL41:AO41"/>
    <mergeCell ref="J42:M42"/>
    <mergeCell ref="N42:R42"/>
    <mergeCell ref="S42:W42"/>
    <mergeCell ref="B41:E41"/>
    <mergeCell ref="F41:I41"/>
    <mergeCell ref="X40:Z40"/>
    <mergeCell ref="F40:I40"/>
    <mergeCell ref="J40:L40"/>
    <mergeCell ref="B40:E40"/>
    <mergeCell ref="BF32:BI32"/>
    <mergeCell ref="BF33:BI34"/>
    <mergeCell ref="AU36:AY39"/>
    <mergeCell ref="AL40:AO40"/>
    <mergeCell ref="AL36:AP36"/>
    <mergeCell ref="N35:AD35"/>
    <mergeCell ref="AW32:BA32"/>
    <mergeCell ref="N38:R39"/>
    <mergeCell ref="S38:W39"/>
    <mergeCell ref="AN33:AP34"/>
    <mergeCell ref="BA36:BI42"/>
    <mergeCell ref="BA35:BI35"/>
    <mergeCell ref="AG40:AJ40"/>
    <mergeCell ref="AL37:AP39"/>
    <mergeCell ref="AQ36:AT36"/>
    <mergeCell ref="AQ37:AT38"/>
    <mergeCell ref="AQ39:AT39"/>
    <mergeCell ref="AQ40:AS40"/>
    <mergeCell ref="AQ41:AS41"/>
    <mergeCell ref="AQ42:AT42"/>
    <mergeCell ref="AU32:AV32"/>
    <mergeCell ref="S37:W37"/>
    <mergeCell ref="X37:AA37"/>
    <mergeCell ref="N37:R37"/>
    <mergeCell ref="K30:M30"/>
    <mergeCell ref="N22:S22"/>
    <mergeCell ref="AW26:BA26"/>
    <mergeCell ref="AW27:BA27"/>
    <mergeCell ref="AW28:BA28"/>
    <mergeCell ref="AW29:BA29"/>
    <mergeCell ref="N30:S30"/>
    <mergeCell ref="N25:S25"/>
    <mergeCell ref="N27:S27"/>
    <mergeCell ref="N28:S28"/>
    <mergeCell ref="N29:S29"/>
    <mergeCell ref="N26:S26"/>
    <mergeCell ref="AW30:BA30"/>
    <mergeCell ref="AU29:AV29"/>
    <mergeCell ref="AJ28:AM28"/>
    <mergeCell ref="AQ23:AT24"/>
    <mergeCell ref="AU23:AV23"/>
    <mergeCell ref="T29:X29"/>
    <mergeCell ref="T30:X30"/>
    <mergeCell ref="AU28:AV28"/>
    <mergeCell ref="AF23:AI23"/>
    <mergeCell ref="AF24:AI24"/>
    <mergeCell ref="AC26:AE26"/>
    <mergeCell ref="AJ26:AM26"/>
    <mergeCell ref="AK13:AM13"/>
    <mergeCell ref="AK12:AM12"/>
    <mergeCell ref="AF13:AJ13"/>
    <mergeCell ref="AR12:AU13"/>
    <mergeCell ref="AV12:AX13"/>
    <mergeCell ref="AW14:BE14"/>
    <mergeCell ref="AR15:AU15"/>
    <mergeCell ref="AW15:BE15"/>
    <mergeCell ref="BB22:BE22"/>
    <mergeCell ref="AN16:AQ16"/>
    <mergeCell ref="AU22:AV22"/>
    <mergeCell ref="AR16:AU16"/>
    <mergeCell ref="AW16:BE16"/>
    <mergeCell ref="AN12:AQ13"/>
    <mergeCell ref="AN14:AQ14"/>
    <mergeCell ref="AZ12:BB13"/>
    <mergeCell ref="BC12:BE13"/>
    <mergeCell ref="AK15:AL15"/>
    <mergeCell ref="AK16:AL16"/>
    <mergeCell ref="AK17:AL17"/>
    <mergeCell ref="AF14:AG18"/>
    <mergeCell ref="AH14:AJ14"/>
    <mergeCell ref="AH15:AJ15"/>
    <mergeCell ref="AH16:AJ16"/>
  </mergeCells>
  <phoneticPr fontId="3"/>
  <conditionalFormatting sqref="N4:P4 Q1:Q4 L1:P3 L4:M21 A1:A1048576 R1:BI21 N7:Q21 BJ1:IV1048576 B1:K21 B22:BI65536">
    <cfRule type="expression" dxfId="8" priority="1" stopIfTrue="1">
      <formula>""</formula>
    </cfRule>
    <cfRule type="expression" dxfId="7" priority="2" stopIfTrue="1">
      <formula>IF(CELL("protect",A1)=0,1,0)</formula>
    </cfRule>
  </conditionalFormatting>
  <dataValidations count="8">
    <dataValidation imeMode="off" allowBlank="1" showInputMessage="1" showErrorMessage="1" sqref="H26:H32 AU26:AU32"/>
    <dataValidation showInputMessage="1" showErrorMessage="1" sqref="BF26:BI32"/>
    <dataValidation type="list" imeMode="on" allowBlank="1" sqref="C8:F16">
      <formula1>"水稲,自家用野菜,大根,ジャガイモ,ナス,キュウリ,トマト,ニンジン,白菜,スイカ,' ,"</formula1>
    </dataValidation>
    <dataValidation type="list" imeMode="on" allowBlank="1" sqref="AH8:AJ10">
      <formula1>"ナス,キュウリ,トマト,',"</formula1>
    </dataValidation>
    <dataValidation imeMode="off" allowBlank="1" sqref="G8:AE18 AK8:BI10 AK13:AM13 AK14:AL17 AN14:AU17 BF15:BH18 F40:L41 N40:Q41 S40:V41 AB40:AE41 AL40:AO41"/>
    <dataValidation imeMode="on" allowBlank="1" sqref="AH14:AJ17 BA36:BI42 B40:E41 AU40:AY42"/>
    <dataValidation type="list" imeMode="on" allowBlank="1" sqref="AW15:BE18">
      <formula1>"水稲共済金,農作業受託料,利用高配当金,稲得交付金,米追加払い,地域とも補償,中山間地交付金,その他"</formula1>
    </dataValidation>
    <dataValidation type="list" imeMode="on" allowBlank="1" sqref="C17:F18">
      <formula1>"２等米・３等米,水稲,自家用野菜,大根,ジャガイモ,ナス,キュウリ,トマト,ニンジン,白菜,スイカ,' ,"</formula1>
    </dataValidation>
  </dataValidations>
  <printOptions horizontalCentered="1"/>
  <pageMargins left="0.19685039370078741" right="0.19685039370078741" top="0.39370078740157483" bottom="0" header="0" footer="0"/>
  <pageSetup paperSize="9" scale="93" orientation="landscape"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Z62"/>
  <sheetViews>
    <sheetView zoomScaleNormal="100" workbookViewId="0">
      <pane xSplit="8" ySplit="5" topLeftCell="I6" activePane="bottomRight" state="frozen"/>
      <selection pane="topRight"/>
      <selection pane="bottomLeft"/>
      <selection pane="bottomRight" activeCell="C2" sqref="C2"/>
    </sheetView>
  </sheetViews>
  <sheetFormatPr defaultColWidth="0" defaultRowHeight="13.5" customHeight="1" zeroHeight="1" x14ac:dyDescent="0.15"/>
  <cols>
    <col min="1" max="1" width="0" hidden="1" customWidth="1"/>
    <col min="2" max="2" width="2.625" style="165" customWidth="1"/>
    <col min="3" max="3" width="15.75" customWidth="1"/>
    <col min="4" max="4" width="7" customWidth="1"/>
    <col min="5" max="7" width="2.625" customWidth="1"/>
    <col min="8" max="8" width="15.75" customWidth="1"/>
    <col min="9" max="9" width="13.125" customWidth="1"/>
    <col min="10" max="10" width="6.25" customWidth="1"/>
    <col min="11" max="11" width="5.25" customWidth="1"/>
    <col min="12" max="12" width="7.875" customWidth="1"/>
    <col min="13" max="13" width="3.25" customWidth="1"/>
    <col min="14" max="14" width="6.25" customWidth="1"/>
    <col min="15" max="15" width="10.5" customWidth="1"/>
    <col min="16" max="16" width="7.875" customWidth="1"/>
    <col min="17" max="17" width="13.125" customWidth="1"/>
    <col min="18" max="18" width="5.25" customWidth="1"/>
    <col min="19" max="19" width="2.625" customWidth="1"/>
    <col min="20" max="20" width="10.5" customWidth="1"/>
    <col min="21" max="21" width="9.25" customWidth="1"/>
    <col min="22" max="22" width="11.5" customWidth="1"/>
    <col min="23" max="23" width="3.5" bestFit="1" customWidth="1"/>
    <col min="24" max="24" width="18.375" bestFit="1" customWidth="1"/>
    <col min="25" max="25" width="7.125" customWidth="1"/>
    <col min="26" max="26" width="2.375" customWidth="1"/>
  </cols>
  <sheetData>
    <row r="1" spans="1:26" s="7" customFormat="1" ht="18" customHeight="1" x14ac:dyDescent="0.15">
      <c r="B1" s="164"/>
      <c r="C1" s="1452" t="s">
        <v>254</v>
      </c>
      <c r="D1" s="1452"/>
      <c r="E1" s="59"/>
      <c r="F1" s="20"/>
      <c r="G1" s="20"/>
      <c r="H1" s="167" t="str">
        <f>'内訳書(表)'!K2&amp;'内訳書(表)'!L2&amp;'内訳書(表)'!N2</f>
        <v>令和年分</v>
      </c>
      <c r="I1" s="166" t="s">
        <v>926</v>
      </c>
      <c r="J1" s="1453" t="str">
        <f>IF('内訳書(表)'!L3="","",'内訳書(表)'!L3)</f>
        <v>魚沼市</v>
      </c>
      <c r="K1" s="1453"/>
      <c r="L1" s="1453"/>
      <c r="M1" s="1453"/>
      <c r="N1" s="1453"/>
      <c r="O1" s="1453"/>
      <c r="P1" s="1453"/>
      <c r="Q1" s="166" t="s">
        <v>927</v>
      </c>
      <c r="R1" s="1453" t="str">
        <f>IF('内訳書(表)'!L7="","",'内訳書(表)'!L7)</f>
        <v/>
      </c>
      <c r="S1" s="1453"/>
      <c r="T1" s="1453"/>
      <c r="U1" s="1453"/>
      <c r="V1" s="1453"/>
      <c r="W1" s="1453"/>
      <c r="X1" s="20"/>
      <c r="Y1" s="20"/>
      <c r="Z1" s="3"/>
    </row>
    <row r="2" spans="1:26" s="7" customFormat="1" ht="12" customHeight="1" x14ac:dyDescent="0.15">
      <c r="B2" s="164"/>
      <c r="C2" s="110" t="s">
        <v>345</v>
      </c>
      <c r="D2" s="99" t="s">
        <v>346</v>
      </c>
      <c r="E2" s="866" t="s">
        <v>928</v>
      </c>
      <c r="F2" s="860"/>
      <c r="G2" s="861"/>
      <c r="H2" s="112" t="s">
        <v>143</v>
      </c>
      <c r="I2" s="112" t="s">
        <v>777</v>
      </c>
      <c r="J2" s="1449" t="s">
        <v>929</v>
      </c>
      <c r="K2" s="1449" t="s">
        <v>1014</v>
      </c>
      <c r="L2" s="109" t="s">
        <v>781</v>
      </c>
      <c r="M2" s="1337" t="s">
        <v>981</v>
      </c>
      <c r="N2" s="1338"/>
      <c r="O2" s="109" t="s">
        <v>790</v>
      </c>
      <c r="P2" s="109" t="s">
        <v>794</v>
      </c>
      <c r="Q2" s="109" t="s">
        <v>982</v>
      </c>
      <c r="R2" s="114" t="s">
        <v>983</v>
      </c>
      <c r="S2" s="1460" t="s">
        <v>984</v>
      </c>
      <c r="T2" s="1363"/>
      <c r="U2" s="117" t="s">
        <v>985</v>
      </c>
      <c r="V2" s="1466" t="s">
        <v>930</v>
      </c>
      <c r="W2" s="1457" t="s">
        <v>421</v>
      </c>
      <c r="X2" s="1466" t="s">
        <v>621</v>
      </c>
      <c r="Y2" s="1461" t="s">
        <v>586</v>
      </c>
      <c r="Z2" s="3"/>
    </row>
    <row r="3" spans="1:26" s="7" customFormat="1" ht="12" customHeight="1" x14ac:dyDescent="0.15">
      <c r="B3" s="164"/>
      <c r="C3" s="105" t="s">
        <v>986</v>
      </c>
      <c r="D3" s="101" t="s">
        <v>347</v>
      </c>
      <c r="E3" s="899" t="s">
        <v>987</v>
      </c>
      <c r="F3" s="862"/>
      <c r="G3" s="863"/>
      <c r="H3" s="1454" t="s">
        <v>349</v>
      </c>
      <c r="I3" s="113" t="s">
        <v>350</v>
      </c>
      <c r="J3" s="1456"/>
      <c r="K3" s="1450"/>
      <c r="L3" s="105" t="s">
        <v>255</v>
      </c>
      <c r="M3" s="1138" t="s">
        <v>931</v>
      </c>
      <c r="N3" s="1139"/>
      <c r="O3" s="1130" t="s">
        <v>988</v>
      </c>
      <c r="P3" s="1447" t="s">
        <v>932</v>
      </c>
      <c r="Q3" s="1130" t="s">
        <v>990</v>
      </c>
      <c r="R3" s="108" t="s">
        <v>933</v>
      </c>
      <c r="S3" s="1371" t="s">
        <v>991</v>
      </c>
      <c r="T3" s="1372"/>
      <c r="U3" s="108" t="s">
        <v>934</v>
      </c>
      <c r="V3" s="1467"/>
      <c r="W3" s="1458"/>
      <c r="X3" s="1467"/>
      <c r="Y3" s="1461"/>
      <c r="Z3" s="3"/>
    </row>
    <row r="4" spans="1:26" s="7" customFormat="1" ht="18.75" customHeight="1" x14ac:dyDescent="0.15">
      <c r="B4" s="164"/>
      <c r="C4" s="111" t="s">
        <v>992</v>
      </c>
      <c r="D4" s="100" t="s">
        <v>348</v>
      </c>
      <c r="E4" s="867" t="s">
        <v>993</v>
      </c>
      <c r="F4" s="864"/>
      <c r="G4" s="865"/>
      <c r="H4" s="1455"/>
      <c r="I4" s="111" t="s">
        <v>351</v>
      </c>
      <c r="J4" s="917"/>
      <c r="K4" s="1451"/>
      <c r="L4" s="106"/>
      <c r="M4" s="1141" t="s">
        <v>353</v>
      </c>
      <c r="N4" s="1142"/>
      <c r="O4" s="1133"/>
      <c r="P4" s="1448"/>
      <c r="Q4" s="1133"/>
      <c r="R4" s="116" t="s">
        <v>995</v>
      </c>
      <c r="S4" s="1374"/>
      <c r="T4" s="1375"/>
      <c r="U4" s="91" t="s">
        <v>996</v>
      </c>
      <c r="V4" s="1468"/>
      <c r="W4" s="1459"/>
      <c r="X4" s="1468"/>
      <c r="Y4" s="1461"/>
      <c r="Z4" s="3"/>
    </row>
    <row r="5" spans="1:26" s="7" customFormat="1" ht="7.5" customHeight="1" x14ac:dyDescent="0.15">
      <c r="B5" s="164"/>
      <c r="C5" s="103"/>
      <c r="D5" s="103"/>
      <c r="E5" s="169"/>
      <c r="F5" s="162" t="s">
        <v>416</v>
      </c>
      <c r="G5" s="163" t="s">
        <v>357</v>
      </c>
      <c r="H5" s="103" t="s">
        <v>302</v>
      </c>
      <c r="I5" s="103" t="s">
        <v>302</v>
      </c>
      <c r="J5" s="103"/>
      <c r="K5" s="103" t="s">
        <v>935</v>
      </c>
      <c r="L5" s="103"/>
      <c r="M5" s="1119" t="s">
        <v>357</v>
      </c>
      <c r="N5" s="1120"/>
      <c r="O5" s="103" t="s">
        <v>302</v>
      </c>
      <c r="P5" s="103" t="s">
        <v>302</v>
      </c>
      <c r="Q5" s="103" t="s">
        <v>302</v>
      </c>
      <c r="R5" s="103" t="s">
        <v>936</v>
      </c>
      <c r="S5" s="1119" t="s">
        <v>302</v>
      </c>
      <c r="T5" s="1120"/>
      <c r="U5" s="107" t="s">
        <v>302</v>
      </c>
      <c r="V5" s="134"/>
      <c r="W5" s="135"/>
      <c r="X5" s="135"/>
      <c r="Y5" s="135"/>
      <c r="Z5" s="3"/>
    </row>
    <row r="6" spans="1:26" s="7" customFormat="1" ht="19.5" customHeight="1" x14ac:dyDescent="0.15">
      <c r="A6" s="132">
        <f>N(Y6)</f>
        <v>0</v>
      </c>
      <c r="B6" s="164">
        <v>1</v>
      </c>
      <c r="C6" s="185"/>
      <c r="D6" s="186"/>
      <c r="E6" s="187"/>
      <c r="F6" s="188"/>
      <c r="G6" s="189"/>
      <c r="H6" s="190"/>
      <c r="I6" s="121" t="e">
        <f>IF(減価償却計算シート!$D$3&gt;=減価償却計算シート!AH:AH,減価償却計算シート!M:M,減価償却計算シート!I6)</f>
        <v>#N/A</v>
      </c>
      <c r="J6" s="122" t="str">
        <f>IF(減価償却計算シート!B:B=3,"－",IF(減価償却計算シート!AI:AI=1,"均等償却",IF(減価償却計算シート!G:G=0,"旧定額","定額")))</f>
        <v>定額</v>
      </c>
      <c r="K6" s="123" t="str">
        <f>IF(OR(J:J="－",J:J="均等償却"),"－",減価償却計算シート!S:S)</f>
        <v/>
      </c>
      <c r="L6" s="124" t="str">
        <f>IF(減価償却計算シート!T:T="1/3","1/3",IF(K:K="－","－",減価償却計算シート!T:T))</f>
        <v/>
      </c>
      <c r="M6" s="119" t="str">
        <f>IF(F6="","",IF(減価償却計算シート!B:B=3,"-",IF(減価償却計算シート!D6=減価償却計算シート!$D$3,IF(W6="",13-IF(G6="",1,G6),(W6-G6+1)),IF(W6="","12",W6))))</f>
        <v/>
      </c>
      <c r="N6" s="120" t="s">
        <v>937</v>
      </c>
      <c r="O6" s="79" t="str">
        <f>IF(Q6="","",Q6)</f>
        <v/>
      </c>
      <c r="P6" s="79"/>
      <c r="Q6" s="79" t="str">
        <f>減価償却計算シート!P6</f>
        <v/>
      </c>
      <c r="R6" s="197"/>
      <c r="S6" s="1462" t="str">
        <f>減価償却計算シート!R6</f>
        <v/>
      </c>
      <c r="T6" s="1463"/>
      <c r="U6" s="118" t="str">
        <f>減価償却計算シート!N6</f>
        <v/>
      </c>
      <c r="V6" s="199"/>
      <c r="W6" s="199"/>
      <c r="X6" s="136"/>
      <c r="Y6" s="136" t="str">
        <f>IF(OR(SUM(C6:H6)&gt;0,SUM(R6)&gt;0,SUM(V6:W6)&gt;0),1,"")</f>
        <v/>
      </c>
      <c r="Z6" s="3"/>
    </row>
    <row r="7" spans="1:26" s="7" customFormat="1" ht="19.5" customHeight="1" x14ac:dyDescent="0.15">
      <c r="A7" s="132">
        <f>A6+N(Y7)</f>
        <v>0</v>
      </c>
      <c r="B7" s="164">
        <v>2</v>
      </c>
      <c r="C7" s="191"/>
      <c r="D7" s="192"/>
      <c r="E7" s="187"/>
      <c r="F7" s="193"/>
      <c r="G7" s="194"/>
      <c r="H7" s="195"/>
      <c r="I7" s="115" t="e">
        <f>IF(減価償却計算シート!$D$3&gt;=減価償却計算シート!AH:AH,減価償却計算シート!M:M,減価償却計算シート!I7)</f>
        <v>#N/A</v>
      </c>
      <c r="J7" s="138" t="str">
        <f>IF(減価償却計算シート!B:B=3,"－",IF(減価償却計算シート!AI:AI=1,"均等償却",IF(減価償却計算シート!G:G=0,"旧定額","定額")))</f>
        <v>定額</v>
      </c>
      <c r="K7" s="139" t="str">
        <f>IF(OR(J:J="－",J:J="均等償却"),"－",減価償却計算シート!S:S)</f>
        <v/>
      </c>
      <c r="L7" s="140" t="str">
        <f>IF(減価償却計算シート!T:T="1/3","1/3",IF(K:K="－","－",減価償却計算シート!T:T))</f>
        <v/>
      </c>
      <c r="M7" s="141" t="str">
        <f>IF(F7="","",IF(減価償却計算シート!B:B=3,"-",IF(減価償却計算シート!D7=減価償却計算シート!$D$3,IF(W7="",13-IF(G7="",1,G7),(W7-G7+1)),IF(W7="","12",W7))))</f>
        <v/>
      </c>
      <c r="N7" s="142" t="s">
        <v>354</v>
      </c>
      <c r="O7" s="102" t="str">
        <f t="shared" ref="O7:O35" si="0">IF(Q7="","",Q7)</f>
        <v/>
      </c>
      <c r="P7" s="102"/>
      <c r="Q7" s="102" t="str">
        <f>減価償却計算シート!P7</f>
        <v/>
      </c>
      <c r="R7" s="198"/>
      <c r="S7" s="1113" t="str">
        <f>減価償却計算シート!R7</f>
        <v/>
      </c>
      <c r="T7" s="1114"/>
      <c r="U7" s="137" t="str">
        <f>減価償却計算シート!N7</f>
        <v/>
      </c>
      <c r="V7" s="200" t="s">
        <v>256</v>
      </c>
      <c r="W7" s="200"/>
      <c r="X7" s="168"/>
      <c r="Y7" s="129" t="str">
        <f t="shared" ref="Y7:Y35" si="1">IF(OR(SUM(C7:H7)&gt;0,SUM(R7)&gt;0,SUM(V7:W7)&gt;0),1,"")</f>
        <v/>
      </c>
      <c r="Z7" s="3"/>
    </row>
    <row r="8" spans="1:26" s="7" customFormat="1" ht="19.5" customHeight="1" x14ac:dyDescent="0.15">
      <c r="A8" s="7">
        <f t="shared" ref="A8:A35" si="2">A7+N(Y8)</f>
        <v>0</v>
      </c>
      <c r="B8" s="164">
        <v>3</v>
      </c>
      <c r="C8" s="191"/>
      <c r="D8" s="192"/>
      <c r="E8" s="187"/>
      <c r="F8" s="193"/>
      <c r="G8" s="194"/>
      <c r="H8" s="195"/>
      <c r="I8" s="115" t="e">
        <f>IF(減価償却計算シート!$D$3&gt;=減価償却計算シート!AH:AH,減価償却計算シート!M:M,減価償却計算シート!I8)</f>
        <v>#N/A</v>
      </c>
      <c r="J8" s="138" t="str">
        <f>IF(減価償却計算シート!B:B=3,"－",IF(減価償却計算シート!AI:AI=1,"均等償却",IF(減価償却計算シート!G:G=0,"旧定額","定額")))</f>
        <v>定額</v>
      </c>
      <c r="K8" s="139" t="str">
        <f>IF(OR(J:J="－",J:J="均等償却"),"－",減価償却計算シート!S:S)</f>
        <v/>
      </c>
      <c r="L8" s="140" t="str">
        <f>IF(減価償却計算シート!T:T="1/3","1/3",IF(K:K="－","－",減価償却計算シート!T:T))</f>
        <v/>
      </c>
      <c r="M8" s="141" t="str">
        <f>IF(F8="","",IF(減価償却計算シート!B:B=3,"-",IF(減価償却計算シート!D8=減価償却計算シート!$D$3,IF(W8="",13-IF(G8="",1,G8),(W8-G8+1)),IF(W8="","12",W8))))</f>
        <v/>
      </c>
      <c r="N8" s="142" t="s">
        <v>354</v>
      </c>
      <c r="O8" s="102" t="str">
        <f t="shared" si="0"/>
        <v/>
      </c>
      <c r="P8" s="102"/>
      <c r="Q8" s="102" t="str">
        <f>減価償却計算シート!P8</f>
        <v/>
      </c>
      <c r="R8" s="198"/>
      <c r="S8" s="1113" t="str">
        <f>減価償却計算シート!R8</f>
        <v/>
      </c>
      <c r="T8" s="1114"/>
      <c r="U8" s="137" t="str">
        <f>減価償却計算シート!N8</f>
        <v/>
      </c>
      <c r="V8" s="200" t="s">
        <v>256</v>
      </c>
      <c r="W8" s="200"/>
      <c r="X8" s="168"/>
      <c r="Y8" s="129" t="str">
        <f t="shared" si="1"/>
        <v/>
      </c>
      <c r="Z8" s="3"/>
    </row>
    <row r="9" spans="1:26" s="7" customFormat="1" ht="20.100000000000001" customHeight="1" x14ac:dyDescent="0.15">
      <c r="A9" s="7">
        <f t="shared" si="2"/>
        <v>0</v>
      </c>
      <c r="B9" s="164">
        <v>4</v>
      </c>
      <c r="C9" s="191"/>
      <c r="D9" s="192"/>
      <c r="E9" s="187"/>
      <c r="F9" s="193"/>
      <c r="G9" s="194"/>
      <c r="H9" s="195"/>
      <c r="I9" s="115" t="e">
        <f>IF(減価償却計算シート!$D$3&gt;=減価償却計算シート!AH:AH,減価償却計算シート!M:M,減価償却計算シート!I9)</f>
        <v>#N/A</v>
      </c>
      <c r="J9" s="138" t="str">
        <f>IF(減価償却計算シート!B:B=3,"－",IF(減価償却計算シート!AI:AI=1,"均等償却",IF(減価償却計算シート!G:G=0,"旧定額","定額")))</f>
        <v>定額</v>
      </c>
      <c r="K9" s="139" t="str">
        <f>IF(OR(J:J="－",J:J="均等償却"),"－",減価償却計算シート!S:S)</f>
        <v/>
      </c>
      <c r="L9" s="140" t="str">
        <f>IF(減価償却計算シート!T:T="1/3","1/3",IF(K:K="－","－",減価償却計算シート!T:T))</f>
        <v/>
      </c>
      <c r="M9" s="141" t="str">
        <f>IF(F9="","",IF(減価償却計算シート!B:B=3,"-",IF(減価償却計算シート!D9=減価償却計算シート!$D$3,IF(W9="",13-IF(G9="",1,G9),(W9-G9+1)),IF(W9="","12",W9))))</f>
        <v/>
      </c>
      <c r="N9" s="142" t="s">
        <v>354</v>
      </c>
      <c r="O9" s="102" t="str">
        <f t="shared" si="0"/>
        <v/>
      </c>
      <c r="P9" s="102"/>
      <c r="Q9" s="102" t="str">
        <f>減価償却計算シート!P9</f>
        <v/>
      </c>
      <c r="R9" s="198"/>
      <c r="S9" s="1113" t="str">
        <f>減価償却計算シート!R9</f>
        <v/>
      </c>
      <c r="T9" s="1114"/>
      <c r="U9" s="137" t="str">
        <f>減価償却計算シート!N9</f>
        <v/>
      </c>
      <c r="V9" s="200" t="s">
        <v>256</v>
      </c>
      <c r="W9" s="200"/>
      <c r="X9" s="168"/>
      <c r="Y9" s="129" t="str">
        <f t="shared" si="1"/>
        <v/>
      </c>
      <c r="Z9" s="3"/>
    </row>
    <row r="10" spans="1:26" s="7" customFormat="1" ht="20.100000000000001" customHeight="1" x14ac:dyDescent="0.15">
      <c r="A10" s="7">
        <f t="shared" si="2"/>
        <v>0</v>
      </c>
      <c r="B10" s="164">
        <v>5</v>
      </c>
      <c r="C10" s="191"/>
      <c r="D10" s="192"/>
      <c r="E10" s="187"/>
      <c r="F10" s="193"/>
      <c r="G10" s="194"/>
      <c r="H10" s="195"/>
      <c r="I10" s="115" t="e">
        <f>IF(減価償却計算シート!$D$3&gt;=減価償却計算シート!AH:AH,減価償却計算シート!M:M,減価償却計算シート!I10)</f>
        <v>#N/A</v>
      </c>
      <c r="J10" s="138" t="str">
        <f>IF(減価償却計算シート!B:B=3,"－",IF(減価償却計算シート!AI:AI=1,"均等償却",IF(減価償却計算シート!G:G=0,"旧定額","定額")))</f>
        <v>定額</v>
      </c>
      <c r="K10" s="139" t="str">
        <f>IF(OR(J:J="－",J:J="均等償却"),"－",減価償却計算シート!S:S)</f>
        <v/>
      </c>
      <c r="L10" s="140" t="str">
        <f>IF(減価償却計算シート!T:T="1/3","1/3",IF(K:K="－","－",減価償却計算シート!T:T))</f>
        <v/>
      </c>
      <c r="M10" s="141" t="str">
        <f>IF(F10="","",IF(減価償却計算シート!B:B=3,"-",IF(減価償却計算シート!D10=減価償却計算シート!$D$3,IF(W10="",13-IF(G10="",1,G10),(W10-G10+1)),IF(W10="","12",W10))))</f>
        <v/>
      </c>
      <c r="N10" s="142" t="s">
        <v>354</v>
      </c>
      <c r="O10" s="102" t="str">
        <f t="shared" si="0"/>
        <v/>
      </c>
      <c r="P10" s="102"/>
      <c r="Q10" s="102" t="str">
        <f>減価償却計算シート!P10</f>
        <v/>
      </c>
      <c r="R10" s="198"/>
      <c r="S10" s="1113" t="str">
        <f>減価償却計算シート!R10</f>
        <v/>
      </c>
      <c r="T10" s="1114"/>
      <c r="U10" s="137" t="str">
        <f>減価償却計算シート!N10</f>
        <v/>
      </c>
      <c r="V10" s="200" t="s">
        <v>256</v>
      </c>
      <c r="W10" s="200"/>
      <c r="X10" s="168"/>
      <c r="Y10" s="129" t="str">
        <f t="shared" si="1"/>
        <v/>
      </c>
      <c r="Z10" s="3"/>
    </row>
    <row r="11" spans="1:26" s="7" customFormat="1" ht="20.100000000000001" customHeight="1" x14ac:dyDescent="0.15">
      <c r="A11" s="7">
        <f t="shared" si="2"/>
        <v>0</v>
      </c>
      <c r="B11" s="164">
        <v>6</v>
      </c>
      <c r="C11" s="191"/>
      <c r="D11" s="192"/>
      <c r="E11" s="187"/>
      <c r="F11" s="193"/>
      <c r="G11" s="194"/>
      <c r="H11" s="195"/>
      <c r="I11" s="115" t="e">
        <f>IF(減価償却計算シート!$D$3&gt;=減価償却計算シート!AH:AH,減価償却計算シート!M:M,減価償却計算シート!I11)</f>
        <v>#N/A</v>
      </c>
      <c r="J11" s="138" t="str">
        <f>IF(減価償却計算シート!B:B=3,"－",IF(減価償却計算シート!AI:AI=1,"均等償却",IF(減価償却計算シート!G:G=0,"旧定額","定額")))</f>
        <v>定額</v>
      </c>
      <c r="K11" s="139" t="str">
        <f>IF(OR(J:J="－",J:J="均等償却"),"－",減価償却計算シート!S:S)</f>
        <v/>
      </c>
      <c r="L11" s="140" t="str">
        <f>IF(減価償却計算シート!T:T="1/3","1/3",IF(K:K="－","－",減価償却計算シート!T:T))</f>
        <v/>
      </c>
      <c r="M11" s="141" t="str">
        <f>IF(F11="","",IF(減価償却計算シート!B:B=3,"-",IF(減価償却計算シート!D11=減価償却計算シート!$D$3,IF(W11="",13-IF(G11="",1,G11),(W11-G11+1)),IF(W11="","12",W11))))</f>
        <v/>
      </c>
      <c r="N11" s="142" t="s">
        <v>354</v>
      </c>
      <c r="O11" s="102" t="str">
        <f t="shared" si="0"/>
        <v/>
      </c>
      <c r="P11" s="102"/>
      <c r="Q11" s="102" t="str">
        <f>減価償却計算シート!P11</f>
        <v/>
      </c>
      <c r="R11" s="198"/>
      <c r="S11" s="1113" t="str">
        <f>減価償却計算シート!R11</f>
        <v/>
      </c>
      <c r="T11" s="1114"/>
      <c r="U11" s="137" t="str">
        <f>減価償却計算シート!N11</f>
        <v/>
      </c>
      <c r="V11" s="200" t="s">
        <v>256</v>
      </c>
      <c r="W11" s="200"/>
      <c r="X11" s="168"/>
      <c r="Y11" s="129" t="str">
        <f t="shared" si="1"/>
        <v/>
      </c>
      <c r="Z11" s="3"/>
    </row>
    <row r="12" spans="1:26" s="7" customFormat="1" ht="20.100000000000001" customHeight="1" x14ac:dyDescent="0.15">
      <c r="A12" s="7">
        <f t="shared" si="2"/>
        <v>0</v>
      </c>
      <c r="B12" s="164">
        <v>7</v>
      </c>
      <c r="C12" s="191"/>
      <c r="D12" s="192"/>
      <c r="E12" s="187"/>
      <c r="F12" s="193"/>
      <c r="G12" s="194"/>
      <c r="H12" s="195"/>
      <c r="I12" s="115" t="e">
        <f>IF(減価償却計算シート!$D$3&gt;=減価償却計算シート!AH:AH,減価償却計算シート!M:M,減価償却計算シート!I12)</f>
        <v>#N/A</v>
      </c>
      <c r="J12" s="145" t="str">
        <f>IF(減価償却計算シート!B:B=3,"－",IF(減価償却計算シート!AI:AI=1,"均等償却",IF(減価償却計算シート!G:G=0,"旧定額","定額")))</f>
        <v>定額</v>
      </c>
      <c r="K12" s="139" t="str">
        <f>IF(OR(J:J="－",J:J="均等償却"),"－",減価償却計算シート!S:S)</f>
        <v/>
      </c>
      <c r="L12" s="144" t="str">
        <f>IF(減価償却計算シート!T:T="1/3","1/3",IF(K:K="－","－",減価償却計算シート!T:T))</f>
        <v/>
      </c>
      <c r="M12" s="143" t="str">
        <f>IF(F12="","",IF(減価償却計算シート!B:B=3,"-",IF(減価償却計算シート!D12=減価償却計算シート!$D$3,IF(W12="",13-IF(G12="",1,G12),(W12-G12+1)),IF(W12="","12",W12))))</f>
        <v/>
      </c>
      <c r="N12" s="142" t="s">
        <v>354</v>
      </c>
      <c r="O12" s="104" t="str">
        <f t="shared" si="0"/>
        <v/>
      </c>
      <c r="P12" s="104"/>
      <c r="Q12" s="104" t="str">
        <f>減価償却計算シート!P12</f>
        <v/>
      </c>
      <c r="R12" s="198"/>
      <c r="S12" s="1113" t="str">
        <f>減価償却計算シート!R12</f>
        <v/>
      </c>
      <c r="T12" s="1114"/>
      <c r="U12" s="137" t="str">
        <f>減価償却計算シート!N12</f>
        <v/>
      </c>
      <c r="V12" s="200" t="s">
        <v>256</v>
      </c>
      <c r="W12" s="200"/>
      <c r="X12" s="168"/>
      <c r="Y12" s="129" t="str">
        <f t="shared" si="1"/>
        <v/>
      </c>
      <c r="Z12" s="3"/>
    </row>
    <row r="13" spans="1:26" s="7" customFormat="1" ht="19.5" customHeight="1" x14ac:dyDescent="0.15">
      <c r="A13" s="7">
        <f t="shared" si="2"/>
        <v>0</v>
      </c>
      <c r="B13" s="164">
        <v>8</v>
      </c>
      <c r="C13" s="191"/>
      <c r="D13" s="192"/>
      <c r="E13" s="187"/>
      <c r="F13" s="193"/>
      <c r="G13" s="194"/>
      <c r="H13" s="195"/>
      <c r="I13" s="115" t="e">
        <f>IF(減価償却計算シート!$D$3&gt;=減価償却計算シート!AH:AH,減価償却計算シート!M:M,減価償却計算シート!I13)</f>
        <v>#N/A</v>
      </c>
      <c r="J13" s="138" t="str">
        <f>IF(減価償却計算シート!B:B=3,"－",IF(減価償却計算シート!AI:AI=1,"均等償却",IF(減価償却計算シート!G:G=0,"旧定額","定額")))</f>
        <v>定額</v>
      </c>
      <c r="K13" s="139" t="str">
        <f>IF(OR(J:J="－",J:J="均等償却"),"－",減価償却計算シート!S:S)</f>
        <v/>
      </c>
      <c r="L13" s="140" t="str">
        <f>IF(減価償却計算シート!T:T="1/3","1/3",IF(K:K="－","－",減価償却計算シート!T:T))</f>
        <v/>
      </c>
      <c r="M13" s="141" t="str">
        <f>IF(F13="","",IF(減価償却計算シート!B:B=3,"-",IF(減価償却計算シート!D13=減価償却計算シート!$D$3,IF(W13="",13-IF(G13="",1,G13),(W13-G13+1)),IF(W13="","12",W13))))</f>
        <v/>
      </c>
      <c r="N13" s="142" t="s">
        <v>354</v>
      </c>
      <c r="O13" s="102" t="str">
        <f t="shared" si="0"/>
        <v/>
      </c>
      <c r="P13" s="102"/>
      <c r="Q13" s="102" t="str">
        <f>減価償却計算シート!P13</f>
        <v/>
      </c>
      <c r="R13" s="198"/>
      <c r="S13" s="1113" t="str">
        <f>減価償却計算シート!R13</f>
        <v/>
      </c>
      <c r="T13" s="1114"/>
      <c r="U13" s="137" t="str">
        <f>減価償却計算シート!N13</f>
        <v/>
      </c>
      <c r="V13" s="200" t="s">
        <v>256</v>
      </c>
      <c r="W13" s="200"/>
      <c r="X13" s="168"/>
      <c r="Y13" s="129" t="str">
        <f t="shared" si="1"/>
        <v/>
      </c>
      <c r="Z13" s="3"/>
    </row>
    <row r="14" spans="1:26" s="7" customFormat="1" ht="19.5" customHeight="1" x14ac:dyDescent="0.15">
      <c r="A14" s="7">
        <f t="shared" si="2"/>
        <v>0</v>
      </c>
      <c r="B14" s="164">
        <v>9</v>
      </c>
      <c r="C14" s="191"/>
      <c r="D14" s="192"/>
      <c r="E14" s="187"/>
      <c r="F14" s="193"/>
      <c r="G14" s="194"/>
      <c r="H14" s="195"/>
      <c r="I14" s="115" t="e">
        <f>IF(減価償却計算シート!$D$3&gt;=減価償却計算シート!AH:AH,減価償却計算シート!M:M,減価償却計算シート!I14)</f>
        <v>#N/A</v>
      </c>
      <c r="J14" s="138" t="str">
        <f>IF(減価償却計算シート!B:B=3,"－",IF(減価償却計算シート!AI:AI=1,"均等償却",IF(減価償却計算シート!G:G=0,"旧定額","定額")))</f>
        <v>定額</v>
      </c>
      <c r="K14" s="139" t="str">
        <f>IF(OR(J:J="－",J:J="均等償却"),"－",減価償却計算シート!S:S)</f>
        <v/>
      </c>
      <c r="L14" s="140" t="str">
        <f>IF(減価償却計算シート!T:T="1/3","1/3",IF(K:K="－","－",減価償却計算シート!T:T))</f>
        <v/>
      </c>
      <c r="M14" s="141" t="str">
        <f>IF(F14="","",IF(減価償却計算シート!B:B=3,"-",IF(減価償却計算シート!D14=減価償却計算シート!$D$3,IF(W14="",13-IF(G14="",1,G14),(W14-G14+1)),IF(W14="","12",W14))))</f>
        <v/>
      </c>
      <c r="N14" s="142" t="s">
        <v>354</v>
      </c>
      <c r="O14" s="102" t="str">
        <f t="shared" si="0"/>
        <v/>
      </c>
      <c r="P14" s="102"/>
      <c r="Q14" s="102" t="str">
        <f>減価償却計算シート!P14</f>
        <v/>
      </c>
      <c r="R14" s="198"/>
      <c r="S14" s="1113" t="str">
        <f>減価償却計算シート!R14</f>
        <v/>
      </c>
      <c r="T14" s="1114"/>
      <c r="U14" s="137" t="str">
        <f>減価償却計算シート!N14</f>
        <v/>
      </c>
      <c r="V14" s="200" t="s">
        <v>256</v>
      </c>
      <c r="W14" s="200"/>
      <c r="X14" s="168"/>
      <c r="Y14" s="129" t="str">
        <f t="shared" si="1"/>
        <v/>
      </c>
      <c r="Z14" s="3"/>
    </row>
    <row r="15" spans="1:26" s="7" customFormat="1" ht="20.100000000000001" customHeight="1" x14ac:dyDescent="0.15">
      <c r="A15" s="7">
        <f t="shared" si="2"/>
        <v>0</v>
      </c>
      <c r="B15" s="164">
        <v>10</v>
      </c>
      <c r="C15" s="191"/>
      <c r="D15" s="192"/>
      <c r="E15" s="187"/>
      <c r="F15" s="193"/>
      <c r="G15" s="194"/>
      <c r="H15" s="195"/>
      <c r="I15" s="115" t="e">
        <f>IF(減価償却計算シート!$D$3&gt;=減価償却計算シート!AH:AH,減価償却計算シート!M:M,減価償却計算シート!I15)</f>
        <v>#N/A</v>
      </c>
      <c r="J15" s="138" t="str">
        <f>IF(減価償却計算シート!B:B=3,"－",IF(減価償却計算シート!AI:AI=1,"均等償却",IF(減価償却計算シート!G:G=0,"旧定額","定額")))</f>
        <v>定額</v>
      </c>
      <c r="K15" s="139" t="str">
        <f>IF(OR(J:J="－",J:J="均等償却"),"－",減価償却計算シート!S:S)</f>
        <v/>
      </c>
      <c r="L15" s="140" t="str">
        <f>IF(減価償却計算シート!T:T="1/3","1/3",IF(K:K="－","－",減価償却計算シート!T:T))</f>
        <v/>
      </c>
      <c r="M15" s="141" t="str">
        <f>IF(F15="","",IF(減価償却計算シート!B:B=3,"-",IF(減価償却計算シート!D15=減価償却計算シート!$D$3,IF(W15="",13-IF(G15="",1,G15),(W15-G15+1)),IF(W15="","12",W15))))</f>
        <v/>
      </c>
      <c r="N15" s="142" t="s">
        <v>354</v>
      </c>
      <c r="O15" s="102" t="str">
        <f t="shared" si="0"/>
        <v/>
      </c>
      <c r="P15" s="102"/>
      <c r="Q15" s="102" t="str">
        <f>減価償却計算シート!P15</f>
        <v/>
      </c>
      <c r="R15" s="198"/>
      <c r="S15" s="1113" t="str">
        <f>減価償却計算シート!R15</f>
        <v/>
      </c>
      <c r="T15" s="1114"/>
      <c r="U15" s="137" t="str">
        <f>減価償却計算シート!N15</f>
        <v/>
      </c>
      <c r="V15" s="200" t="s">
        <v>256</v>
      </c>
      <c r="W15" s="200"/>
      <c r="X15" s="168"/>
      <c r="Y15" s="129" t="str">
        <f t="shared" si="1"/>
        <v/>
      </c>
      <c r="Z15" s="3"/>
    </row>
    <row r="16" spans="1:26" s="7" customFormat="1" ht="20.100000000000001" customHeight="1" x14ac:dyDescent="0.15">
      <c r="A16" s="7">
        <f t="shared" si="2"/>
        <v>0</v>
      </c>
      <c r="B16" s="164">
        <v>11</v>
      </c>
      <c r="C16" s="191"/>
      <c r="D16" s="192"/>
      <c r="E16" s="187"/>
      <c r="F16" s="193"/>
      <c r="G16" s="194"/>
      <c r="H16" s="195"/>
      <c r="I16" s="115" t="e">
        <f>IF(減価償却計算シート!$D$3&gt;=減価償却計算シート!AH:AH,減価償却計算シート!M:M,減価償却計算シート!I16)</f>
        <v>#N/A</v>
      </c>
      <c r="J16" s="138" t="str">
        <f>IF(減価償却計算シート!B:B=3,"－",IF(減価償却計算シート!AI:AI=1,"均等償却",IF(減価償却計算シート!G:G=0,"旧定額","定額")))</f>
        <v>定額</v>
      </c>
      <c r="K16" s="139" t="str">
        <f>IF(OR(J:J="－",J:J="均等償却"),"－",減価償却計算シート!S:S)</f>
        <v/>
      </c>
      <c r="L16" s="140" t="str">
        <f>IF(減価償却計算シート!T:T="1/3","1/3",IF(K:K="－","－",減価償却計算シート!T:T))</f>
        <v/>
      </c>
      <c r="M16" s="141" t="str">
        <f>IF(F16="","",IF(減価償却計算シート!B:B=3,"-",IF(減価償却計算シート!D16=減価償却計算シート!$D$3,IF(W16="",13-IF(G16="",1,G16),(W16-G16+1)),IF(W16="","12",W16))))</f>
        <v/>
      </c>
      <c r="N16" s="142" t="s">
        <v>354</v>
      </c>
      <c r="O16" s="102" t="str">
        <f t="shared" si="0"/>
        <v/>
      </c>
      <c r="P16" s="102"/>
      <c r="Q16" s="102" t="str">
        <f>減価償却計算シート!P16</f>
        <v/>
      </c>
      <c r="R16" s="198"/>
      <c r="S16" s="1113" t="str">
        <f>減価償却計算シート!R16</f>
        <v/>
      </c>
      <c r="T16" s="1114"/>
      <c r="U16" s="137" t="str">
        <f>減価償却計算シート!N16</f>
        <v/>
      </c>
      <c r="V16" s="200" t="s">
        <v>256</v>
      </c>
      <c r="W16" s="200"/>
      <c r="X16" s="168"/>
      <c r="Y16" s="129" t="str">
        <f t="shared" si="1"/>
        <v/>
      </c>
      <c r="Z16" s="3"/>
    </row>
    <row r="17" spans="1:26" s="7" customFormat="1" ht="20.100000000000001" customHeight="1" x14ac:dyDescent="0.15">
      <c r="A17" s="7">
        <f t="shared" si="2"/>
        <v>0</v>
      </c>
      <c r="B17" s="164">
        <v>12</v>
      </c>
      <c r="C17" s="191"/>
      <c r="D17" s="192"/>
      <c r="E17" s="187"/>
      <c r="F17" s="193"/>
      <c r="G17" s="194"/>
      <c r="H17" s="195"/>
      <c r="I17" s="115" t="e">
        <f>IF(減価償却計算シート!$D$3&gt;=減価償却計算シート!AH:AH,減価償却計算シート!M:M,減価償却計算シート!I17)</f>
        <v>#N/A</v>
      </c>
      <c r="J17" s="138" t="str">
        <f>IF(減価償却計算シート!B:B=3,"－",IF(減価償却計算シート!AI:AI=1,"均等償却",IF(減価償却計算シート!G:G=0,"旧定額","定額")))</f>
        <v>定額</v>
      </c>
      <c r="K17" s="139" t="str">
        <f>IF(OR(J:J="－",J:J="均等償却"),"－",減価償却計算シート!S:S)</f>
        <v/>
      </c>
      <c r="L17" s="140" t="str">
        <f>IF(減価償却計算シート!T:T="1/3","1/3",IF(K:K="－","－",減価償却計算シート!T:T))</f>
        <v/>
      </c>
      <c r="M17" s="141" t="str">
        <f>IF(F17="","",IF(減価償却計算シート!B:B=3,"-",IF(減価償却計算シート!D17=減価償却計算シート!$D$3,IF(W17="",13-IF(G17="",1,G17),(W17-G17+1)),IF(W17="","12",W17))))</f>
        <v/>
      </c>
      <c r="N17" s="142" t="s">
        <v>354</v>
      </c>
      <c r="O17" s="102" t="str">
        <f t="shared" si="0"/>
        <v/>
      </c>
      <c r="P17" s="102"/>
      <c r="Q17" s="102" t="str">
        <f>減価償却計算シート!P17</f>
        <v/>
      </c>
      <c r="R17" s="198"/>
      <c r="S17" s="1113" t="str">
        <f>減価償却計算シート!R17</f>
        <v/>
      </c>
      <c r="T17" s="1114"/>
      <c r="U17" s="137" t="str">
        <f>減価償却計算シート!N17</f>
        <v/>
      </c>
      <c r="V17" s="200" t="s">
        <v>256</v>
      </c>
      <c r="W17" s="200"/>
      <c r="X17" s="168"/>
      <c r="Y17" s="129" t="str">
        <f t="shared" si="1"/>
        <v/>
      </c>
      <c r="Z17" s="3"/>
    </row>
    <row r="18" spans="1:26" s="7" customFormat="1" ht="20.100000000000001" customHeight="1" x14ac:dyDescent="0.15">
      <c r="A18" s="7">
        <f t="shared" si="2"/>
        <v>0</v>
      </c>
      <c r="B18" s="164">
        <v>13</v>
      </c>
      <c r="C18" s="191"/>
      <c r="D18" s="192"/>
      <c r="E18" s="187"/>
      <c r="F18" s="193"/>
      <c r="G18" s="194"/>
      <c r="H18" s="195"/>
      <c r="I18" s="115" t="e">
        <f>IF(減価償却計算シート!$D$3&gt;=減価償却計算シート!AH:AH,減価償却計算シート!M:M,減価償却計算シート!I18)</f>
        <v>#N/A</v>
      </c>
      <c r="J18" s="145" t="str">
        <f>IF(減価償却計算シート!B:B=3,"－",IF(減価償却計算シート!AI:AI=1,"均等償却",IF(減価償却計算シート!G:G=0,"旧定額","定額")))</f>
        <v>定額</v>
      </c>
      <c r="K18" s="139" t="str">
        <f>IF(OR(J:J="－",J:J="均等償却"),"－",減価償却計算シート!S:S)</f>
        <v/>
      </c>
      <c r="L18" s="144" t="str">
        <f>IF(減価償却計算シート!T:T="1/3","1/3",IF(K:K="－","－",減価償却計算シート!T:T))</f>
        <v/>
      </c>
      <c r="M18" s="143" t="str">
        <f>IF(F18="","",IF(減価償却計算シート!B:B=3,"-",IF(減価償却計算シート!D18=減価償却計算シート!$D$3,IF(W18="",13-IF(G18="",1,G18),(W18-G18+1)),IF(W18="","12",W18))))</f>
        <v/>
      </c>
      <c r="N18" s="142" t="s">
        <v>354</v>
      </c>
      <c r="O18" s="104" t="str">
        <f t="shared" si="0"/>
        <v/>
      </c>
      <c r="P18" s="104"/>
      <c r="Q18" s="104" t="str">
        <f>減価償却計算シート!P18</f>
        <v/>
      </c>
      <c r="R18" s="198"/>
      <c r="S18" s="1113" t="str">
        <f>減価償却計算シート!R18</f>
        <v/>
      </c>
      <c r="T18" s="1114"/>
      <c r="U18" s="137" t="str">
        <f>減価償却計算シート!N18</f>
        <v/>
      </c>
      <c r="V18" s="200" t="s">
        <v>256</v>
      </c>
      <c r="W18" s="200"/>
      <c r="X18" s="168"/>
      <c r="Y18" s="129" t="str">
        <f t="shared" si="1"/>
        <v/>
      </c>
      <c r="Z18" s="3"/>
    </row>
    <row r="19" spans="1:26" s="7" customFormat="1" ht="19.5" customHeight="1" x14ac:dyDescent="0.15">
      <c r="A19" s="7">
        <f t="shared" si="2"/>
        <v>0</v>
      </c>
      <c r="B19" s="164">
        <v>14</v>
      </c>
      <c r="C19" s="191"/>
      <c r="D19" s="192"/>
      <c r="E19" s="187"/>
      <c r="F19" s="193"/>
      <c r="G19" s="194"/>
      <c r="H19" s="195"/>
      <c r="I19" s="115" t="e">
        <f>IF(減価償却計算シート!$D$3&gt;=減価償却計算シート!AH:AH,減価償却計算シート!M:M,減価償却計算シート!I19)</f>
        <v>#N/A</v>
      </c>
      <c r="J19" s="138" t="str">
        <f>IF(減価償却計算シート!B:B=3,"－",IF(減価償却計算シート!AI:AI=1,"均等償却",IF(減価償却計算シート!G:G=0,"旧定額","定額")))</f>
        <v>定額</v>
      </c>
      <c r="K19" s="139" t="str">
        <f>IF(OR(J:J="－",J:J="均等償却"),"－",減価償却計算シート!S:S)</f>
        <v/>
      </c>
      <c r="L19" s="140" t="str">
        <f>IF(減価償却計算シート!T:T="1/3","1/3",IF(K:K="－","－",減価償却計算シート!T:T))</f>
        <v/>
      </c>
      <c r="M19" s="141" t="str">
        <f>IF(F19="","",IF(減価償却計算シート!B:B=3,"-",IF(減価償却計算シート!D19=減価償却計算シート!$D$3,IF(W19="",13-IF(G19="",1,G19),(W19-G19+1)),IF(W19="","12",W19))))</f>
        <v/>
      </c>
      <c r="N19" s="142" t="s">
        <v>354</v>
      </c>
      <c r="O19" s="102" t="str">
        <f t="shared" si="0"/>
        <v/>
      </c>
      <c r="P19" s="102"/>
      <c r="Q19" s="102" t="str">
        <f>減価償却計算シート!P19</f>
        <v/>
      </c>
      <c r="R19" s="198"/>
      <c r="S19" s="1113" t="str">
        <f>減価償却計算シート!R19</f>
        <v/>
      </c>
      <c r="T19" s="1114"/>
      <c r="U19" s="137" t="str">
        <f>減価償却計算シート!N19</f>
        <v/>
      </c>
      <c r="V19" s="200" t="s">
        <v>256</v>
      </c>
      <c r="W19" s="200"/>
      <c r="X19" s="168"/>
      <c r="Y19" s="129" t="str">
        <f t="shared" si="1"/>
        <v/>
      </c>
      <c r="Z19" s="3"/>
    </row>
    <row r="20" spans="1:26" s="7" customFormat="1" ht="19.5" customHeight="1" x14ac:dyDescent="0.15">
      <c r="A20" s="7">
        <f t="shared" si="2"/>
        <v>0</v>
      </c>
      <c r="B20" s="164">
        <v>15</v>
      </c>
      <c r="C20" s="191"/>
      <c r="D20" s="192"/>
      <c r="E20" s="187"/>
      <c r="F20" s="193"/>
      <c r="G20" s="194"/>
      <c r="H20" s="195"/>
      <c r="I20" s="115" t="e">
        <f>IF(減価償却計算シート!$D$3&gt;=減価償却計算シート!AH:AH,減価償却計算シート!M:M,減価償却計算シート!I20)</f>
        <v>#N/A</v>
      </c>
      <c r="J20" s="138" t="str">
        <f>IF(減価償却計算シート!B:B=3,"－",IF(減価償却計算シート!AI:AI=1,"均等償却",IF(減価償却計算シート!G:G=0,"旧定額","定額")))</f>
        <v>定額</v>
      </c>
      <c r="K20" s="139" t="str">
        <f>IF(OR(J:J="－",J:J="均等償却"),"－",減価償却計算シート!S:S)</f>
        <v/>
      </c>
      <c r="L20" s="140" t="str">
        <f>IF(減価償却計算シート!T:T="1/3","1/3",IF(K:K="－","－",減価償却計算シート!T:T))</f>
        <v/>
      </c>
      <c r="M20" s="141" t="str">
        <f>IF(F20="","",IF(減価償却計算シート!B:B=3,"-",IF(減価償却計算シート!D20=減価償却計算シート!$D$3,IF(W20="",13-IF(G20="",1,G20),(W20-G20+1)),IF(W20="","12",W20))))</f>
        <v/>
      </c>
      <c r="N20" s="142" t="s">
        <v>354</v>
      </c>
      <c r="O20" s="102" t="str">
        <f t="shared" si="0"/>
        <v/>
      </c>
      <c r="P20" s="102"/>
      <c r="Q20" s="102" t="str">
        <f>減価償却計算シート!P20</f>
        <v/>
      </c>
      <c r="R20" s="198"/>
      <c r="S20" s="1113" t="str">
        <f>減価償却計算シート!R20</f>
        <v/>
      </c>
      <c r="T20" s="1114"/>
      <c r="U20" s="137" t="str">
        <f>減価償却計算シート!N20</f>
        <v/>
      </c>
      <c r="V20" s="200" t="s">
        <v>256</v>
      </c>
      <c r="W20" s="200"/>
      <c r="X20" s="168"/>
      <c r="Y20" s="129" t="str">
        <f t="shared" si="1"/>
        <v/>
      </c>
      <c r="Z20" s="3"/>
    </row>
    <row r="21" spans="1:26" s="7" customFormat="1" ht="20.100000000000001" customHeight="1" x14ac:dyDescent="0.15">
      <c r="A21" s="7">
        <f t="shared" si="2"/>
        <v>0</v>
      </c>
      <c r="B21" s="164">
        <v>16</v>
      </c>
      <c r="C21" s="191"/>
      <c r="D21" s="192"/>
      <c r="E21" s="187"/>
      <c r="F21" s="193"/>
      <c r="G21" s="194"/>
      <c r="H21" s="195"/>
      <c r="I21" s="115" t="e">
        <f>IF(減価償却計算シート!$D$3&gt;=減価償却計算シート!AH:AH,減価償却計算シート!M:M,減価償却計算シート!I21)</f>
        <v>#N/A</v>
      </c>
      <c r="J21" s="138" t="str">
        <f>IF(減価償却計算シート!B:B=3,"－",IF(減価償却計算シート!AI:AI=1,"均等償却",IF(減価償却計算シート!G:G=0,"旧定額","定額")))</f>
        <v>定額</v>
      </c>
      <c r="K21" s="139" t="str">
        <f>IF(OR(J:J="－",J:J="均等償却"),"－",減価償却計算シート!S:S)</f>
        <v/>
      </c>
      <c r="L21" s="140" t="str">
        <f>IF(減価償却計算シート!T:T="1/3","1/3",IF(K:K="－","－",減価償却計算シート!T:T))</f>
        <v/>
      </c>
      <c r="M21" s="141" t="str">
        <f>IF(F21="","",IF(減価償却計算シート!B:B=3,"-",IF(減価償却計算シート!D21=減価償却計算シート!$D$3,IF(W21="",13-IF(G21="",1,G21),(W21-G21+1)),IF(W21="","12",W21))))</f>
        <v/>
      </c>
      <c r="N21" s="142" t="s">
        <v>354</v>
      </c>
      <c r="O21" s="102" t="str">
        <f t="shared" si="0"/>
        <v/>
      </c>
      <c r="P21" s="102"/>
      <c r="Q21" s="102" t="str">
        <f>減価償却計算シート!P21</f>
        <v/>
      </c>
      <c r="R21" s="198"/>
      <c r="S21" s="1113" t="str">
        <f>減価償却計算シート!R21</f>
        <v/>
      </c>
      <c r="T21" s="1114"/>
      <c r="U21" s="137" t="str">
        <f>減価償却計算シート!N21</f>
        <v/>
      </c>
      <c r="V21" s="200" t="s">
        <v>256</v>
      </c>
      <c r="W21" s="200"/>
      <c r="X21" s="168"/>
      <c r="Y21" s="129" t="str">
        <f t="shared" si="1"/>
        <v/>
      </c>
      <c r="Z21" s="3"/>
    </row>
    <row r="22" spans="1:26" s="7" customFormat="1" ht="20.100000000000001" customHeight="1" x14ac:dyDescent="0.15">
      <c r="A22" s="7">
        <f t="shared" si="2"/>
        <v>0</v>
      </c>
      <c r="B22" s="164">
        <v>17</v>
      </c>
      <c r="C22" s="191"/>
      <c r="D22" s="192"/>
      <c r="E22" s="187"/>
      <c r="F22" s="193"/>
      <c r="G22" s="194"/>
      <c r="H22" s="195"/>
      <c r="I22" s="115" t="e">
        <f>IF(減価償却計算シート!$D$3&gt;=減価償却計算シート!AH:AH,減価償却計算シート!M:M,減価償却計算シート!I22)</f>
        <v>#N/A</v>
      </c>
      <c r="J22" s="138" t="str">
        <f>IF(減価償却計算シート!B:B=3,"－",IF(減価償却計算シート!AI:AI=1,"均等償却",IF(減価償却計算シート!G:G=0,"旧定額","定額")))</f>
        <v>定額</v>
      </c>
      <c r="K22" s="139" t="str">
        <f>IF(OR(J:J="－",J:J="均等償却"),"－",減価償却計算シート!S:S)</f>
        <v/>
      </c>
      <c r="L22" s="140" t="str">
        <f>IF(減価償却計算シート!T:T="1/3","1/3",IF(K:K="－","－",減価償却計算シート!T:T))</f>
        <v/>
      </c>
      <c r="M22" s="141" t="str">
        <f>IF(F22="","",IF(減価償却計算シート!B:B=3,"-",IF(減価償却計算シート!D22=減価償却計算シート!$D$3,IF(W22="",13-IF(G22="",1,G22),(W22-G22+1)),IF(W22="","12",W22))))</f>
        <v/>
      </c>
      <c r="N22" s="142" t="s">
        <v>354</v>
      </c>
      <c r="O22" s="102" t="str">
        <f t="shared" si="0"/>
        <v/>
      </c>
      <c r="P22" s="102"/>
      <c r="Q22" s="102" t="str">
        <f>減価償却計算シート!P22</f>
        <v/>
      </c>
      <c r="R22" s="198"/>
      <c r="S22" s="1113" t="str">
        <f>減価償却計算シート!R22</f>
        <v/>
      </c>
      <c r="T22" s="1114"/>
      <c r="U22" s="137" t="str">
        <f>減価償却計算シート!N22</f>
        <v/>
      </c>
      <c r="V22" s="200" t="s">
        <v>256</v>
      </c>
      <c r="W22" s="200"/>
      <c r="X22" s="168"/>
      <c r="Y22" s="129" t="str">
        <f t="shared" si="1"/>
        <v/>
      </c>
      <c r="Z22" s="3"/>
    </row>
    <row r="23" spans="1:26" s="7" customFormat="1" ht="20.100000000000001" customHeight="1" x14ac:dyDescent="0.15">
      <c r="A23" s="7">
        <f t="shared" si="2"/>
        <v>0</v>
      </c>
      <c r="B23" s="164">
        <v>18</v>
      </c>
      <c r="C23" s="191"/>
      <c r="D23" s="192"/>
      <c r="E23" s="187"/>
      <c r="F23" s="193"/>
      <c r="G23" s="194"/>
      <c r="H23" s="195"/>
      <c r="I23" s="115" t="e">
        <f>IF(減価償却計算シート!$D$3&gt;=減価償却計算シート!AH:AH,減価償却計算シート!M:M,減価償却計算シート!I23)</f>
        <v>#N/A</v>
      </c>
      <c r="J23" s="138" t="str">
        <f>IF(減価償却計算シート!B:B=3,"－",IF(減価償却計算シート!AI:AI=1,"均等償却",IF(減価償却計算シート!G:G=0,"旧定額","定額")))</f>
        <v>定額</v>
      </c>
      <c r="K23" s="139" t="str">
        <f>IF(OR(J:J="－",J:J="均等償却"),"－",減価償却計算シート!S:S)</f>
        <v/>
      </c>
      <c r="L23" s="140" t="str">
        <f>IF(減価償却計算シート!T:T="1/3","1/3",IF(K:K="－","－",減価償却計算シート!T:T))</f>
        <v/>
      </c>
      <c r="M23" s="141" t="str">
        <f>IF(F23="","",IF(減価償却計算シート!B:B=3,"-",IF(減価償却計算シート!D23=減価償却計算シート!$D$3,IF(W23="",13-IF(G23="",1,G23),(W23-G23+1)),IF(W23="","12",W23))))</f>
        <v/>
      </c>
      <c r="N23" s="142" t="s">
        <v>354</v>
      </c>
      <c r="O23" s="102" t="str">
        <f t="shared" si="0"/>
        <v/>
      </c>
      <c r="P23" s="102"/>
      <c r="Q23" s="102" t="str">
        <f>減価償却計算シート!P23</f>
        <v/>
      </c>
      <c r="R23" s="198"/>
      <c r="S23" s="1113" t="str">
        <f>減価償却計算シート!R23</f>
        <v/>
      </c>
      <c r="T23" s="1114"/>
      <c r="U23" s="137" t="str">
        <f>減価償却計算シート!N23</f>
        <v/>
      </c>
      <c r="V23" s="200" t="s">
        <v>256</v>
      </c>
      <c r="W23" s="200"/>
      <c r="X23" s="168"/>
      <c r="Y23" s="129" t="str">
        <f t="shared" si="1"/>
        <v/>
      </c>
      <c r="Z23" s="3"/>
    </row>
    <row r="24" spans="1:26" s="7" customFormat="1" ht="20.100000000000001" customHeight="1" x14ac:dyDescent="0.15">
      <c r="A24" s="7">
        <f t="shared" si="2"/>
        <v>0</v>
      </c>
      <c r="B24" s="164">
        <v>19</v>
      </c>
      <c r="C24" s="191"/>
      <c r="D24" s="192"/>
      <c r="E24" s="187"/>
      <c r="F24" s="193"/>
      <c r="G24" s="194"/>
      <c r="H24" s="195"/>
      <c r="I24" s="115" t="e">
        <f>IF(減価償却計算シート!$D$3&gt;=減価償却計算シート!AH:AH,減価償却計算シート!M:M,減価償却計算シート!I24)</f>
        <v>#N/A</v>
      </c>
      <c r="J24" s="145" t="str">
        <f>IF(減価償却計算シート!B:B=3,"－",IF(減価償却計算シート!AI:AI=1,"均等償却",IF(減価償却計算シート!G:G=0,"旧定額","定額")))</f>
        <v>定額</v>
      </c>
      <c r="K24" s="139" t="str">
        <f>IF(OR(J:J="－",J:J="均等償却"),"－",減価償却計算シート!S:S)</f>
        <v/>
      </c>
      <c r="L24" s="144" t="str">
        <f>IF(減価償却計算シート!T:T="1/3","1/3",IF(K:K="－","－",減価償却計算シート!T:T))</f>
        <v/>
      </c>
      <c r="M24" s="143" t="str">
        <f>IF(F24="","",IF(減価償却計算シート!B:B=3,"-",IF(減価償却計算シート!D24=減価償却計算シート!$D$3,IF(W24="",13-IF(G24="",1,G24),(W24-G24+1)),IF(W24="","12",W24))))</f>
        <v/>
      </c>
      <c r="N24" s="142" t="s">
        <v>354</v>
      </c>
      <c r="O24" s="104" t="str">
        <f t="shared" si="0"/>
        <v/>
      </c>
      <c r="P24" s="104"/>
      <c r="Q24" s="104" t="str">
        <f>減価償却計算シート!P24</f>
        <v/>
      </c>
      <c r="R24" s="198"/>
      <c r="S24" s="1113" t="str">
        <f>減価償却計算シート!R24</f>
        <v/>
      </c>
      <c r="T24" s="1114"/>
      <c r="U24" s="137" t="str">
        <f>減価償却計算シート!N24</f>
        <v/>
      </c>
      <c r="V24" s="200" t="s">
        <v>256</v>
      </c>
      <c r="W24" s="200"/>
      <c r="X24" s="168"/>
      <c r="Y24" s="129" t="str">
        <f t="shared" si="1"/>
        <v/>
      </c>
      <c r="Z24" s="3"/>
    </row>
    <row r="25" spans="1:26" s="7" customFormat="1" ht="19.5" customHeight="1" x14ac:dyDescent="0.15">
      <c r="A25" s="7">
        <f t="shared" si="2"/>
        <v>0</v>
      </c>
      <c r="B25" s="164">
        <v>20</v>
      </c>
      <c r="C25" s="191"/>
      <c r="D25" s="192"/>
      <c r="E25" s="187"/>
      <c r="F25" s="193"/>
      <c r="G25" s="194"/>
      <c r="H25" s="195"/>
      <c r="I25" s="115" t="e">
        <f>IF(減価償却計算シート!$D$3&gt;=減価償却計算シート!AH:AH,減価償却計算シート!M:M,減価償却計算シート!I25)</f>
        <v>#N/A</v>
      </c>
      <c r="J25" s="138" t="str">
        <f>IF(減価償却計算シート!B:B=3,"－",IF(減価償却計算シート!AI:AI=1,"均等償却",IF(減価償却計算シート!G:G=0,"旧定額","定額")))</f>
        <v>定額</v>
      </c>
      <c r="K25" s="139" t="str">
        <f>IF(OR(J:J="－",J:J="均等償却"),"－",減価償却計算シート!S:S)</f>
        <v/>
      </c>
      <c r="L25" s="140" t="str">
        <f>IF(減価償却計算シート!T:T="1/3","1/3",IF(K:K="－","－",減価償却計算シート!T:T))</f>
        <v/>
      </c>
      <c r="M25" s="141" t="str">
        <f>IF(F25="","",IF(減価償却計算シート!B:B=3,"-",IF(減価償却計算シート!D25=減価償却計算シート!$D$3,IF(W25="",13-IF(G25="",1,G25),(W25-G25+1)),IF(W25="","12",W25))))</f>
        <v/>
      </c>
      <c r="N25" s="142" t="s">
        <v>354</v>
      </c>
      <c r="O25" s="102" t="str">
        <f t="shared" si="0"/>
        <v/>
      </c>
      <c r="P25" s="102"/>
      <c r="Q25" s="102" t="str">
        <f>減価償却計算シート!P25</f>
        <v/>
      </c>
      <c r="R25" s="198"/>
      <c r="S25" s="1113" t="str">
        <f>減価償却計算シート!R25</f>
        <v/>
      </c>
      <c r="T25" s="1114"/>
      <c r="U25" s="137" t="str">
        <f>減価償却計算シート!N25</f>
        <v/>
      </c>
      <c r="V25" s="200" t="s">
        <v>256</v>
      </c>
      <c r="W25" s="200"/>
      <c r="X25" s="168"/>
      <c r="Y25" s="129" t="str">
        <f t="shared" si="1"/>
        <v/>
      </c>
      <c r="Z25" s="3"/>
    </row>
    <row r="26" spans="1:26" s="7" customFormat="1" ht="19.5" customHeight="1" x14ac:dyDescent="0.15">
      <c r="A26" s="7">
        <f t="shared" si="2"/>
        <v>0</v>
      </c>
      <c r="B26" s="164">
        <v>21</v>
      </c>
      <c r="C26" s="191"/>
      <c r="D26" s="192"/>
      <c r="E26" s="187"/>
      <c r="F26" s="193"/>
      <c r="G26" s="194"/>
      <c r="H26" s="195"/>
      <c r="I26" s="115" t="e">
        <f>IF(減価償却計算シート!$D$3&gt;=減価償却計算シート!AH:AH,減価償却計算シート!M:M,減価償却計算シート!I26)</f>
        <v>#N/A</v>
      </c>
      <c r="J26" s="138" t="str">
        <f>IF(減価償却計算シート!B:B=3,"－",IF(減価償却計算シート!AI:AI=1,"均等償却",IF(減価償却計算シート!G:G=0,"旧定額","定額")))</f>
        <v>定額</v>
      </c>
      <c r="K26" s="196"/>
      <c r="L26" s="140" t="str">
        <f>IF(減価償却計算シート!T:T="1/3","1/3",IF(K:K="－","－",減価償却計算シート!T:T))</f>
        <v/>
      </c>
      <c r="M26" s="141" t="str">
        <f>IF(F26="","",IF(減価償却計算シート!B:B=3,"-",IF(減価償却計算シート!D26=減価償却計算シート!$D$3,IF(W26="",13-IF(G26="",1,G26),(W26-G26+1)),IF(W26="","12",W26))))</f>
        <v/>
      </c>
      <c r="N26" s="142" t="s">
        <v>354</v>
      </c>
      <c r="O26" s="102" t="str">
        <f t="shared" si="0"/>
        <v/>
      </c>
      <c r="P26" s="102"/>
      <c r="Q26" s="102" t="str">
        <f>減価償却計算シート!P26</f>
        <v/>
      </c>
      <c r="R26" s="198"/>
      <c r="S26" s="1113" t="str">
        <f>減価償却計算シート!R26</f>
        <v/>
      </c>
      <c r="T26" s="1114"/>
      <c r="U26" s="137" t="str">
        <f>減価償却計算シート!N26</f>
        <v/>
      </c>
      <c r="V26" s="200" t="s">
        <v>256</v>
      </c>
      <c r="W26" s="200"/>
      <c r="X26" s="200"/>
      <c r="Y26" s="129" t="str">
        <f t="shared" si="1"/>
        <v/>
      </c>
      <c r="Z26" s="3"/>
    </row>
    <row r="27" spans="1:26" s="7" customFormat="1" ht="20.100000000000001" customHeight="1" x14ac:dyDescent="0.15">
      <c r="A27" s="7">
        <f t="shared" si="2"/>
        <v>0</v>
      </c>
      <c r="B27" s="164">
        <v>22</v>
      </c>
      <c r="C27" s="191"/>
      <c r="D27" s="192"/>
      <c r="E27" s="187"/>
      <c r="F27" s="193"/>
      <c r="G27" s="194"/>
      <c r="H27" s="195"/>
      <c r="I27" s="115" t="e">
        <f>IF(減価償却計算シート!$D$3&gt;=減価償却計算シート!AH:AH,減価償却計算シート!M:M,減価償却計算シート!I27)</f>
        <v>#N/A</v>
      </c>
      <c r="J27" s="138" t="str">
        <f>IF(減価償却計算シート!B:B=3,"－",IF(減価償却計算シート!AI:AI=1,"均等償却",IF(減価償却計算シート!G:G=0,"旧定額","定額")))</f>
        <v>定額</v>
      </c>
      <c r="K27" s="196"/>
      <c r="L27" s="140" t="str">
        <f>IF(減価償却計算シート!T:T="1/3","1/3",IF(K:K="－","－",減価償却計算シート!T:T))</f>
        <v/>
      </c>
      <c r="M27" s="141" t="str">
        <f>IF(F27="","",IF(減価償却計算シート!B:B=3,"-",IF(減価償却計算シート!D27=減価償却計算シート!$D$3,IF(W27="",13-IF(G27="",1,G27),(W27-G27+1)),IF(W27="","12",W27))))</f>
        <v/>
      </c>
      <c r="N27" s="142" t="s">
        <v>354</v>
      </c>
      <c r="O27" s="102" t="str">
        <f t="shared" si="0"/>
        <v/>
      </c>
      <c r="P27" s="102"/>
      <c r="Q27" s="102" t="str">
        <f>減価償却計算シート!P27</f>
        <v/>
      </c>
      <c r="R27" s="198"/>
      <c r="S27" s="1113" t="str">
        <f>減価償却計算シート!R27</f>
        <v/>
      </c>
      <c r="T27" s="1114"/>
      <c r="U27" s="137" t="str">
        <f>減価償却計算シート!N27</f>
        <v/>
      </c>
      <c r="V27" s="200" t="s">
        <v>256</v>
      </c>
      <c r="W27" s="200"/>
      <c r="X27" s="200"/>
      <c r="Y27" s="129" t="str">
        <f t="shared" si="1"/>
        <v/>
      </c>
      <c r="Z27" s="3"/>
    </row>
    <row r="28" spans="1:26" s="7" customFormat="1" ht="20.100000000000001" customHeight="1" x14ac:dyDescent="0.15">
      <c r="A28" s="7">
        <f t="shared" si="2"/>
        <v>0</v>
      </c>
      <c r="B28" s="164">
        <v>23</v>
      </c>
      <c r="C28" s="191"/>
      <c r="D28" s="192"/>
      <c r="E28" s="187"/>
      <c r="F28" s="193"/>
      <c r="G28" s="194"/>
      <c r="H28" s="195"/>
      <c r="I28" s="115" t="e">
        <f>IF(減価償却計算シート!$D$3&gt;=減価償却計算シート!AH:AH,減価償却計算シート!M:M,減価償却計算シート!I28)</f>
        <v>#N/A</v>
      </c>
      <c r="J28" s="138" t="str">
        <f>IF(減価償却計算シート!B:B=3,"－",IF(減価償却計算シート!AI:AI=1,"均等償却",IF(減価償却計算シート!G:G=0,"旧定額","定額")))</f>
        <v>定額</v>
      </c>
      <c r="K28" s="196"/>
      <c r="L28" s="140" t="str">
        <f>IF(減価償却計算シート!T:T="1/3","1/3",IF(K:K="－","－",減価償却計算シート!T:T))</f>
        <v/>
      </c>
      <c r="M28" s="141" t="str">
        <f>IF(F28="","",IF(減価償却計算シート!B:B=3,"-",IF(減価償却計算シート!D28=減価償却計算シート!$D$3,IF(W28="",13-IF(G28="",1,G28),(W28-G28+1)),IF(W28="","12",W28))))</f>
        <v/>
      </c>
      <c r="N28" s="142" t="s">
        <v>354</v>
      </c>
      <c r="O28" s="102" t="str">
        <f t="shared" si="0"/>
        <v/>
      </c>
      <c r="P28" s="102"/>
      <c r="Q28" s="102" t="str">
        <f>減価償却計算シート!P28</f>
        <v/>
      </c>
      <c r="R28" s="198"/>
      <c r="S28" s="1113" t="str">
        <f>減価償却計算シート!R28</f>
        <v/>
      </c>
      <c r="T28" s="1114"/>
      <c r="U28" s="137" t="str">
        <f>減価償却計算シート!N28</f>
        <v/>
      </c>
      <c r="V28" s="200" t="s">
        <v>256</v>
      </c>
      <c r="W28" s="200"/>
      <c r="X28" s="200"/>
      <c r="Y28" s="129" t="str">
        <f t="shared" si="1"/>
        <v/>
      </c>
      <c r="Z28" s="3"/>
    </row>
    <row r="29" spans="1:26" s="7" customFormat="1" ht="20.100000000000001" customHeight="1" x14ac:dyDescent="0.15">
      <c r="A29" s="7">
        <f t="shared" si="2"/>
        <v>0</v>
      </c>
      <c r="B29" s="164">
        <v>24</v>
      </c>
      <c r="C29" s="191"/>
      <c r="D29" s="192"/>
      <c r="E29" s="187"/>
      <c r="F29" s="193"/>
      <c r="G29" s="194"/>
      <c r="H29" s="195"/>
      <c r="I29" s="115" t="e">
        <f>IF(減価償却計算シート!$D$3&gt;=減価償却計算シート!AH:AH,減価償却計算シート!M:M,減価償却計算シート!I29)</f>
        <v>#N/A</v>
      </c>
      <c r="J29" s="138" t="str">
        <f>IF(減価償却計算シート!B:B=3,"－",IF(減価償却計算シート!AI:AI=1,"均等償却",IF(減価償却計算シート!G:G=0,"旧定額","定額")))</f>
        <v>定額</v>
      </c>
      <c r="K29" s="196"/>
      <c r="L29" s="140" t="str">
        <f>IF(減価償却計算シート!T:T="1/3","1/3",IF(K:K="－","－",減価償却計算シート!T:T))</f>
        <v/>
      </c>
      <c r="M29" s="141" t="str">
        <f>IF(F29="","",IF(減価償却計算シート!B:B=3,"-",IF(減価償却計算シート!D29=減価償却計算シート!$D$3,IF(W29="",13-IF(G29="",1,G29),(W29-G29+1)),IF(W29="","12",W29))))</f>
        <v/>
      </c>
      <c r="N29" s="142" t="s">
        <v>354</v>
      </c>
      <c r="O29" s="102" t="str">
        <f t="shared" si="0"/>
        <v/>
      </c>
      <c r="P29" s="102"/>
      <c r="Q29" s="102" t="str">
        <f>減価償却計算シート!P29</f>
        <v/>
      </c>
      <c r="R29" s="198"/>
      <c r="S29" s="1113" t="str">
        <f>減価償却計算シート!R29</f>
        <v/>
      </c>
      <c r="T29" s="1114"/>
      <c r="U29" s="137" t="str">
        <f>減価償却計算シート!N29</f>
        <v/>
      </c>
      <c r="V29" s="200" t="s">
        <v>256</v>
      </c>
      <c r="W29" s="200"/>
      <c r="X29" s="200"/>
      <c r="Y29" s="129" t="str">
        <f t="shared" si="1"/>
        <v/>
      </c>
      <c r="Z29" s="3"/>
    </row>
    <row r="30" spans="1:26" s="7" customFormat="1" ht="20.100000000000001" customHeight="1" x14ac:dyDescent="0.15">
      <c r="A30" s="7">
        <f t="shared" si="2"/>
        <v>0</v>
      </c>
      <c r="B30" s="164">
        <v>25</v>
      </c>
      <c r="C30" s="191"/>
      <c r="D30" s="192"/>
      <c r="E30" s="187"/>
      <c r="F30" s="193"/>
      <c r="G30" s="194"/>
      <c r="H30" s="195"/>
      <c r="I30" s="115" t="e">
        <f>IF(減価償却計算シート!$D$3&gt;=減価償却計算シート!AH:AH,減価償却計算シート!M:M,減価償却計算シート!I30)</f>
        <v>#N/A</v>
      </c>
      <c r="J30" s="145" t="str">
        <f>IF(減価償却計算シート!B:B=3,"－",IF(減価償却計算シート!AI:AI=1,"均等償却",IF(減価償却計算シート!G:G=0,"旧定額","定額")))</f>
        <v>定額</v>
      </c>
      <c r="K30" s="196"/>
      <c r="L30" s="144" t="str">
        <f>IF(減価償却計算シート!T:T="1/3","1/3",IF(K:K="－","－",減価償却計算シート!T:T))</f>
        <v/>
      </c>
      <c r="M30" s="143" t="str">
        <f>IF(F30="","",IF(減価償却計算シート!B:B=3,"-",IF(減価償却計算シート!D30=減価償却計算シート!$D$3,IF(W30="",13-IF(G30="",1,G30),(W30-G30+1)),IF(W30="","12",W30))))</f>
        <v/>
      </c>
      <c r="N30" s="142" t="s">
        <v>354</v>
      </c>
      <c r="O30" s="104" t="str">
        <f t="shared" si="0"/>
        <v/>
      </c>
      <c r="P30" s="104"/>
      <c r="Q30" s="104" t="str">
        <f>減価償却計算シート!P30</f>
        <v/>
      </c>
      <c r="R30" s="198"/>
      <c r="S30" s="1113" t="str">
        <f>減価償却計算シート!R30</f>
        <v/>
      </c>
      <c r="T30" s="1114"/>
      <c r="U30" s="137" t="str">
        <f>減価償却計算シート!N30</f>
        <v/>
      </c>
      <c r="V30" s="200" t="s">
        <v>256</v>
      </c>
      <c r="W30" s="200"/>
      <c r="X30" s="200"/>
      <c r="Y30" s="129" t="str">
        <f t="shared" si="1"/>
        <v/>
      </c>
      <c r="Z30" s="3"/>
    </row>
    <row r="31" spans="1:26" s="7" customFormat="1" ht="19.5" customHeight="1" x14ac:dyDescent="0.15">
      <c r="A31" s="7">
        <f t="shared" si="2"/>
        <v>0</v>
      </c>
      <c r="B31" s="164">
        <v>26</v>
      </c>
      <c r="C31" s="191"/>
      <c r="D31" s="192"/>
      <c r="E31" s="187"/>
      <c r="F31" s="193"/>
      <c r="G31" s="194"/>
      <c r="H31" s="195"/>
      <c r="I31" s="115" t="e">
        <f>IF(減価償却計算シート!$D$3&gt;=減価償却計算シート!AH:AH,減価償却計算シート!M:M,減価償却計算シート!I31)</f>
        <v>#N/A</v>
      </c>
      <c r="J31" s="138" t="str">
        <f>IF(減価償却計算シート!B:B=3,"－",IF(減価償却計算シート!AI:AI=1,"均等償却",IF(減価償却計算シート!G:G=0,"旧定額","定額")))</f>
        <v>定額</v>
      </c>
      <c r="K31" s="196"/>
      <c r="L31" s="140" t="str">
        <f>IF(減価償却計算シート!T:T="1/3","1/3",IF(K:K="－","－",減価償却計算シート!T:T))</f>
        <v/>
      </c>
      <c r="M31" s="141" t="str">
        <f>IF(F31="","",IF(減価償却計算シート!B:B=3,"-",IF(減価償却計算シート!D31=減価償却計算シート!$D$3,IF(W31="",13-IF(G31="",1,G31),(W31-G31+1)),IF(W31="","12",W31))))</f>
        <v/>
      </c>
      <c r="N31" s="142" t="s">
        <v>354</v>
      </c>
      <c r="O31" s="102" t="str">
        <f t="shared" si="0"/>
        <v/>
      </c>
      <c r="P31" s="102"/>
      <c r="Q31" s="102" t="str">
        <f>減価償却計算シート!P31</f>
        <v/>
      </c>
      <c r="R31" s="198"/>
      <c r="S31" s="1113" t="str">
        <f>減価償却計算シート!R31</f>
        <v/>
      </c>
      <c r="T31" s="1114"/>
      <c r="U31" s="137" t="str">
        <f>減価償却計算シート!N31</f>
        <v/>
      </c>
      <c r="V31" s="200" t="s">
        <v>256</v>
      </c>
      <c r="W31" s="200"/>
      <c r="X31" s="200"/>
      <c r="Y31" s="129" t="str">
        <f t="shared" si="1"/>
        <v/>
      </c>
      <c r="Z31" s="3"/>
    </row>
    <row r="32" spans="1:26" s="7" customFormat="1" ht="19.5" customHeight="1" x14ac:dyDescent="0.15">
      <c r="A32" s="7">
        <f t="shared" si="2"/>
        <v>0</v>
      </c>
      <c r="B32" s="164">
        <v>27</v>
      </c>
      <c r="C32" s="191"/>
      <c r="D32" s="192"/>
      <c r="E32" s="187"/>
      <c r="F32" s="193"/>
      <c r="G32" s="194"/>
      <c r="H32" s="195"/>
      <c r="I32" s="115" t="e">
        <f>IF(減価償却計算シート!$D$3&gt;=減価償却計算シート!AH:AH,減価償却計算シート!M:M,減価償却計算シート!I32)</f>
        <v>#N/A</v>
      </c>
      <c r="J32" s="138" t="str">
        <f>IF(減価償却計算シート!B:B=3,"－",IF(減価償却計算シート!AI:AI=1,"均等償却",IF(減価償却計算シート!G:G=0,"旧定額","定額")))</f>
        <v>定額</v>
      </c>
      <c r="K32" s="196"/>
      <c r="L32" s="140" t="str">
        <f>IF(減価償却計算シート!T:T="1/3","1/3",IF(K:K="－","－",減価償却計算シート!T:T))</f>
        <v/>
      </c>
      <c r="M32" s="141" t="str">
        <f>IF(F32="","",IF(減価償却計算シート!B:B=3,"-",IF(減価償却計算シート!D32=減価償却計算シート!$D$3,IF(W32="",13-IF(G32="",1,G32),(W32-G32+1)),IF(W32="","12",W32))))</f>
        <v/>
      </c>
      <c r="N32" s="142" t="s">
        <v>354</v>
      </c>
      <c r="O32" s="102" t="str">
        <f t="shared" si="0"/>
        <v/>
      </c>
      <c r="P32" s="102"/>
      <c r="Q32" s="102" t="str">
        <f>減価償却計算シート!P32</f>
        <v/>
      </c>
      <c r="R32" s="198"/>
      <c r="S32" s="1113" t="str">
        <f>減価償却計算シート!R32</f>
        <v/>
      </c>
      <c r="T32" s="1114"/>
      <c r="U32" s="137" t="str">
        <f>減価償却計算シート!N32</f>
        <v/>
      </c>
      <c r="V32" s="200" t="s">
        <v>256</v>
      </c>
      <c r="W32" s="200"/>
      <c r="X32" s="200"/>
      <c r="Y32" s="129" t="str">
        <f t="shared" si="1"/>
        <v/>
      </c>
      <c r="Z32" s="3"/>
    </row>
    <row r="33" spans="1:26" s="7" customFormat="1" ht="20.100000000000001" customHeight="1" x14ac:dyDescent="0.15">
      <c r="A33" s="7">
        <f t="shared" si="2"/>
        <v>0</v>
      </c>
      <c r="B33" s="164">
        <v>28</v>
      </c>
      <c r="C33" s="191"/>
      <c r="D33" s="192"/>
      <c r="E33" s="187"/>
      <c r="F33" s="193"/>
      <c r="G33" s="194"/>
      <c r="H33" s="195"/>
      <c r="I33" s="115" t="e">
        <f>IF(減価償却計算シート!$D$3&gt;=減価償却計算シート!AH:AH,減価償却計算シート!M:M,減価償却計算シート!I33)</f>
        <v>#N/A</v>
      </c>
      <c r="J33" s="138" t="str">
        <f>IF(減価償却計算シート!B:B=3,"－",IF(減価償却計算シート!AI:AI=1,"均等償却",IF(減価償却計算シート!G:G=0,"旧定額","定額")))</f>
        <v>定額</v>
      </c>
      <c r="K33" s="196"/>
      <c r="L33" s="140" t="str">
        <f>IF(減価償却計算シート!T:T="1/3","1/3",IF(K:K="－","－",減価償却計算シート!T:T))</f>
        <v/>
      </c>
      <c r="M33" s="141" t="str">
        <f>IF(F33="","",IF(減価償却計算シート!B:B=3,"-",IF(減価償却計算シート!D33=減価償却計算シート!$D$3,IF(W33="",13-IF(G33="",1,G33),(W33-G33+1)),IF(W33="","12",W33))))</f>
        <v/>
      </c>
      <c r="N33" s="142" t="s">
        <v>354</v>
      </c>
      <c r="O33" s="102" t="str">
        <f t="shared" si="0"/>
        <v/>
      </c>
      <c r="P33" s="102"/>
      <c r="Q33" s="102" t="str">
        <f>減価償却計算シート!P33</f>
        <v/>
      </c>
      <c r="R33" s="198"/>
      <c r="S33" s="1113" t="str">
        <f>減価償却計算シート!R33</f>
        <v/>
      </c>
      <c r="T33" s="1114"/>
      <c r="U33" s="137" t="str">
        <f>減価償却計算シート!N33</f>
        <v/>
      </c>
      <c r="V33" s="200" t="s">
        <v>256</v>
      </c>
      <c r="W33" s="200"/>
      <c r="X33" s="200"/>
      <c r="Y33" s="129" t="str">
        <f t="shared" si="1"/>
        <v/>
      </c>
      <c r="Z33" s="3"/>
    </row>
    <row r="34" spans="1:26" s="7" customFormat="1" ht="20.100000000000001" customHeight="1" x14ac:dyDescent="0.15">
      <c r="A34" s="7">
        <f t="shared" si="2"/>
        <v>0</v>
      </c>
      <c r="B34" s="164">
        <v>29</v>
      </c>
      <c r="C34" s="191"/>
      <c r="D34" s="192"/>
      <c r="E34" s="187"/>
      <c r="F34" s="193"/>
      <c r="G34" s="194"/>
      <c r="H34" s="195"/>
      <c r="I34" s="115" t="e">
        <f>IF(減価償却計算シート!$D$3&gt;=減価償却計算シート!AH:AH,減価償却計算シート!M:M,減価償却計算シート!I34)</f>
        <v>#N/A</v>
      </c>
      <c r="J34" s="138" t="str">
        <f>IF(減価償却計算シート!B:B=3,"－",IF(減価償却計算シート!AI:AI=1,"均等償却",IF(減価償却計算シート!G:G=0,"旧定額","定額")))</f>
        <v>定額</v>
      </c>
      <c r="K34" s="196"/>
      <c r="L34" s="140" t="str">
        <f>IF(減価償却計算シート!T:T="1/3","1/3",IF(K:K="－","－",減価償却計算シート!T:T))</f>
        <v/>
      </c>
      <c r="M34" s="141" t="str">
        <f>IF(F34="","",IF(減価償却計算シート!B:B=3,"-",IF(減価償却計算シート!D34=減価償却計算シート!$D$3,IF(W34="",13-IF(G34="",1,G34),(W34-G34+1)),IF(W34="","12",W34))))</f>
        <v/>
      </c>
      <c r="N34" s="142" t="s">
        <v>354</v>
      </c>
      <c r="O34" s="102" t="str">
        <f t="shared" si="0"/>
        <v/>
      </c>
      <c r="P34" s="102"/>
      <c r="Q34" s="102" t="str">
        <f>減価償却計算シート!P34</f>
        <v/>
      </c>
      <c r="R34" s="198"/>
      <c r="S34" s="1113" t="str">
        <f>減価償却計算シート!R34</f>
        <v/>
      </c>
      <c r="T34" s="1114"/>
      <c r="U34" s="137" t="str">
        <f>減価償却計算シート!N34</f>
        <v/>
      </c>
      <c r="V34" s="200" t="s">
        <v>256</v>
      </c>
      <c r="W34" s="200"/>
      <c r="X34" s="200"/>
      <c r="Y34" s="129" t="str">
        <f t="shared" si="1"/>
        <v/>
      </c>
      <c r="Z34" s="3"/>
    </row>
    <row r="35" spans="1:26" s="7" customFormat="1" ht="20.100000000000001" customHeight="1" x14ac:dyDescent="0.15">
      <c r="A35" s="7">
        <f t="shared" si="2"/>
        <v>0</v>
      </c>
      <c r="B35" s="164">
        <v>30</v>
      </c>
      <c r="C35" s="191"/>
      <c r="D35" s="192"/>
      <c r="E35" s="187"/>
      <c r="F35" s="193"/>
      <c r="G35" s="194"/>
      <c r="H35" s="195"/>
      <c r="I35" s="115" t="e">
        <f>IF(減価償却計算シート!$D$3&gt;=減価償却計算シート!AH:AH,減価償却計算シート!M:M,減価償却計算シート!I35)</f>
        <v>#N/A</v>
      </c>
      <c r="J35" s="145" t="str">
        <f>IF(減価償却計算シート!B:B=3,"－",IF(減価償却計算シート!AI:AI=1,"均等償却",IF(減価償却計算シート!G:G=0,"旧定額","定額")))</f>
        <v>定額</v>
      </c>
      <c r="K35" s="196"/>
      <c r="L35" s="144" t="str">
        <f>IF(減価償却計算シート!T:T="1/3","1/3",IF(K:K="－","－",減価償却計算シート!T:T))</f>
        <v/>
      </c>
      <c r="M35" s="143" t="str">
        <f>IF(F35="","",IF(減価償却計算シート!B:B=3,"-",IF(減価償却計算シート!D35=減価償却計算シート!$D$3,IF(W35="",13-IF(G35="",1,G35),(W35-G35+1)),IF(W35="","12",W35))))</f>
        <v/>
      </c>
      <c r="N35" s="142" t="s">
        <v>354</v>
      </c>
      <c r="O35" s="104" t="str">
        <f t="shared" si="0"/>
        <v/>
      </c>
      <c r="P35" s="104"/>
      <c r="Q35" s="104" t="str">
        <f>減価償却計算シート!P35</f>
        <v/>
      </c>
      <c r="R35" s="198"/>
      <c r="S35" s="1169" t="str">
        <f>減価償却計算シート!R35</f>
        <v/>
      </c>
      <c r="T35" s="1170"/>
      <c r="U35" s="137" t="str">
        <f>減価償却計算シート!N35</f>
        <v/>
      </c>
      <c r="V35" s="200" t="s">
        <v>256</v>
      </c>
      <c r="W35" s="200"/>
      <c r="X35" s="200"/>
      <c r="Y35" s="129" t="str">
        <f t="shared" si="1"/>
        <v/>
      </c>
      <c r="Z35" s="3"/>
    </row>
    <row r="36" spans="1:26" s="7" customFormat="1" ht="9.9499999999999993" customHeight="1" x14ac:dyDescent="0.15">
      <c r="B36" s="164"/>
      <c r="C36" s="1426" t="s">
        <v>257</v>
      </c>
      <c r="D36" s="1400"/>
      <c r="E36" s="1400"/>
      <c r="F36" s="1401"/>
      <c r="G36" s="1402"/>
      <c r="H36" s="1400"/>
      <c r="I36" s="1407"/>
      <c r="J36" s="1422"/>
      <c r="K36" s="1422"/>
      <c r="L36" s="1422"/>
      <c r="M36" s="1407"/>
      <c r="N36" s="1408"/>
      <c r="O36" s="1175" t="str">
        <f>IF(COUNT(O6:O35)=0,"",SUM(O6:O35))</f>
        <v/>
      </c>
      <c r="P36" s="1175"/>
      <c r="Q36" s="1175" t="str">
        <f>IF(COUNT(Q6:Q35)=0,"",SUM(Q6:Q35))</f>
        <v/>
      </c>
      <c r="R36" s="1385"/>
      <c r="S36" s="201" t="s">
        <v>667</v>
      </c>
      <c r="T36" s="1317" t="str">
        <f>IF(COUNT(S6:S35)=0,"",SUM(S6:S35))</f>
        <v/>
      </c>
      <c r="U36" s="1321" t="str">
        <f>IF(COUNT(U6:U35)=0,"",SUM(U6:U35))</f>
        <v/>
      </c>
      <c r="V36" s="1445"/>
      <c r="W36" s="1469"/>
      <c r="X36" s="1469"/>
      <c r="Y36" s="1464">
        <f>SUM(Y6:Y35)</f>
        <v>0</v>
      </c>
      <c r="Z36" s="3"/>
    </row>
    <row r="37" spans="1:26" s="7" customFormat="1" ht="9.9499999999999993" customHeight="1" x14ac:dyDescent="0.15">
      <c r="B37" s="164"/>
      <c r="C37" s="1429"/>
      <c r="D37" s="1403"/>
      <c r="E37" s="1403"/>
      <c r="F37" s="1404"/>
      <c r="G37" s="1405"/>
      <c r="H37" s="1403"/>
      <c r="I37" s="1410"/>
      <c r="J37" s="1422"/>
      <c r="K37" s="1422"/>
      <c r="L37" s="1422"/>
      <c r="M37" s="1410"/>
      <c r="N37" s="1411"/>
      <c r="O37" s="1175"/>
      <c r="P37" s="1175"/>
      <c r="Q37" s="1175"/>
      <c r="R37" s="1387"/>
      <c r="S37" s="79"/>
      <c r="T37" s="1319"/>
      <c r="U37" s="1211"/>
      <c r="V37" s="1446"/>
      <c r="W37" s="1470"/>
      <c r="X37" s="1470"/>
      <c r="Y37" s="1465"/>
      <c r="Z37" s="3"/>
    </row>
    <row r="38" spans="1:26" x14ac:dyDescent="0.15"/>
    <row r="39" spans="1:26" x14ac:dyDescent="0.15">
      <c r="K39" s="1472" t="s">
        <v>371</v>
      </c>
      <c r="L39" s="1472"/>
    </row>
    <row r="40" spans="1:26" ht="14.25" x14ac:dyDescent="0.15">
      <c r="C40" s="1476" t="s">
        <v>213</v>
      </c>
      <c r="D40" s="1476"/>
      <c r="E40" s="1476"/>
      <c r="F40" s="1476"/>
      <c r="G40" s="1476"/>
      <c r="H40" s="1476"/>
      <c r="J40" s="714" t="s">
        <v>956</v>
      </c>
      <c r="K40" s="165" t="s">
        <v>957</v>
      </c>
      <c r="L40" s="165" t="s">
        <v>958</v>
      </c>
      <c r="N40" s="715" t="s">
        <v>959</v>
      </c>
    </row>
    <row r="41" spans="1:26" ht="14.25" x14ac:dyDescent="0.15">
      <c r="C41" s="1471" t="s">
        <v>214</v>
      </c>
      <c r="D41" s="1471"/>
      <c r="E41" s="1471"/>
      <c r="F41" s="1471"/>
      <c r="G41" s="1471"/>
      <c r="H41" s="1471"/>
      <c r="J41" s="716">
        <v>21</v>
      </c>
      <c r="K41" s="717"/>
      <c r="L41" s="718">
        <f>K26</f>
        <v>0</v>
      </c>
      <c r="N41" s="1473" t="s">
        <v>1023</v>
      </c>
      <c r="O41" s="1474"/>
      <c r="P41" s="1474"/>
      <c r="Q41" s="1474"/>
    </row>
    <row r="42" spans="1:26" ht="14.25" x14ac:dyDescent="0.15">
      <c r="C42" s="1471" t="s">
        <v>938</v>
      </c>
      <c r="D42" s="1471"/>
      <c r="E42" s="1471"/>
      <c r="F42" s="1471"/>
      <c r="G42" s="1471"/>
      <c r="H42" s="1471"/>
      <c r="J42" s="716">
        <v>22</v>
      </c>
      <c r="K42" s="717"/>
      <c r="L42" s="718">
        <f t="shared" ref="L42:L50" si="3">K27</f>
        <v>0</v>
      </c>
      <c r="N42" s="1474"/>
      <c r="O42" s="1474"/>
      <c r="P42" s="1474"/>
      <c r="Q42" s="1474"/>
    </row>
    <row r="43" spans="1:26" ht="14.25" x14ac:dyDescent="0.15">
      <c r="C43" s="1471" t="s">
        <v>215</v>
      </c>
      <c r="D43" s="1471"/>
      <c r="E43" s="1471"/>
      <c r="F43" s="1471"/>
      <c r="G43" s="1471"/>
      <c r="H43" s="1471"/>
      <c r="J43" s="716">
        <v>23</v>
      </c>
      <c r="K43" s="717"/>
      <c r="L43" s="718">
        <f t="shared" si="3"/>
        <v>0</v>
      </c>
      <c r="N43" s="1474"/>
      <c r="O43" s="1474"/>
      <c r="P43" s="1474"/>
      <c r="Q43" s="1474"/>
    </row>
    <row r="44" spans="1:26" ht="14.25" x14ac:dyDescent="0.15">
      <c r="C44" s="1471" t="s">
        <v>939</v>
      </c>
      <c r="D44" s="1471"/>
      <c r="E44" s="1471"/>
      <c r="F44" s="1471"/>
      <c r="G44" s="1471"/>
      <c r="H44" s="1471"/>
      <c r="J44" s="716">
        <v>24</v>
      </c>
      <c r="K44" s="717"/>
      <c r="L44" s="718">
        <f t="shared" si="3"/>
        <v>0</v>
      </c>
      <c r="N44" s="1474"/>
      <c r="O44" s="1474"/>
      <c r="P44" s="1474"/>
      <c r="Q44" s="1474"/>
    </row>
    <row r="45" spans="1:26" ht="14.25" x14ac:dyDescent="0.15">
      <c r="C45" s="1471" t="s">
        <v>216</v>
      </c>
      <c r="D45" s="1471"/>
      <c r="E45" s="1471"/>
      <c r="F45" s="1471"/>
      <c r="G45" s="1471"/>
      <c r="H45" s="1471"/>
      <c r="J45" s="716">
        <v>25</v>
      </c>
      <c r="K45" s="717"/>
      <c r="L45" s="718">
        <f t="shared" si="3"/>
        <v>0</v>
      </c>
      <c r="N45" s="1474"/>
      <c r="O45" s="1474"/>
      <c r="P45" s="1474"/>
      <c r="Q45" s="1474"/>
    </row>
    <row r="46" spans="1:26" ht="14.25" x14ac:dyDescent="0.15">
      <c r="C46" s="1471" t="s">
        <v>940</v>
      </c>
      <c r="D46" s="1471"/>
      <c r="E46" s="1471"/>
      <c r="F46" s="1471"/>
      <c r="G46" s="1471"/>
      <c r="H46" s="1471"/>
      <c r="J46" s="716">
        <v>26</v>
      </c>
      <c r="K46" s="717"/>
      <c r="L46" s="718">
        <f t="shared" si="3"/>
        <v>0</v>
      </c>
      <c r="N46" s="1474"/>
      <c r="O46" s="1474"/>
      <c r="P46" s="1474"/>
      <c r="Q46" s="1474"/>
    </row>
    <row r="47" spans="1:26" ht="14.25" x14ac:dyDescent="0.15">
      <c r="C47" s="1471" t="s">
        <v>941</v>
      </c>
      <c r="D47" s="1471"/>
      <c r="E47" s="1471"/>
      <c r="F47" s="1471"/>
      <c r="G47" s="1471"/>
      <c r="H47" s="1471"/>
      <c r="J47" s="716">
        <v>27</v>
      </c>
      <c r="K47" s="717"/>
      <c r="L47" s="718">
        <f t="shared" si="3"/>
        <v>0</v>
      </c>
      <c r="N47" s="1474"/>
      <c r="O47" s="1474"/>
      <c r="P47" s="1474"/>
      <c r="Q47" s="1474"/>
    </row>
    <row r="48" spans="1:26" ht="14.25" x14ac:dyDescent="0.15">
      <c r="C48" s="1471"/>
      <c r="D48" s="1471"/>
      <c r="E48" s="1471"/>
      <c r="F48" s="1471"/>
      <c r="G48" s="1471"/>
      <c r="H48" s="1471"/>
      <c r="J48" s="716">
        <v>28</v>
      </c>
      <c r="K48" s="717"/>
      <c r="L48" s="718">
        <f t="shared" si="3"/>
        <v>0</v>
      </c>
      <c r="N48" s="1474"/>
      <c r="O48" s="1474"/>
      <c r="P48" s="1474"/>
      <c r="Q48" s="1474"/>
    </row>
    <row r="49" spans="3:17" ht="14.25" x14ac:dyDescent="0.15">
      <c r="C49" s="1471" t="s">
        <v>217</v>
      </c>
      <c r="D49" s="1471"/>
      <c r="E49" s="1471"/>
      <c r="F49" s="1471"/>
      <c r="G49" s="1471"/>
      <c r="H49" s="1471"/>
      <c r="J49" s="716">
        <v>29</v>
      </c>
      <c r="K49" s="717"/>
      <c r="L49" s="718">
        <f t="shared" si="3"/>
        <v>0</v>
      </c>
      <c r="N49" s="1474"/>
      <c r="O49" s="1474"/>
      <c r="P49" s="1474"/>
      <c r="Q49" s="1474"/>
    </row>
    <row r="50" spans="3:17" ht="14.25" x14ac:dyDescent="0.15">
      <c r="C50" s="1471" t="s">
        <v>219</v>
      </c>
      <c r="D50" s="1471"/>
      <c r="E50" s="1471"/>
      <c r="F50" s="1471"/>
      <c r="G50" s="1471"/>
      <c r="H50" s="1471"/>
      <c r="J50" s="716">
        <v>30</v>
      </c>
      <c r="K50" s="717"/>
      <c r="L50" s="718">
        <f t="shared" si="3"/>
        <v>0</v>
      </c>
      <c r="N50" s="1474"/>
      <c r="O50" s="1474"/>
      <c r="P50" s="1474"/>
      <c r="Q50" s="1474"/>
    </row>
    <row r="51" spans="3:17" ht="14.25" x14ac:dyDescent="0.15">
      <c r="C51" s="1471" t="s">
        <v>218</v>
      </c>
      <c r="D51" s="1471"/>
      <c r="E51" s="1471"/>
      <c r="F51" s="1471"/>
      <c r="G51" s="1471"/>
      <c r="H51" s="1471"/>
    </row>
    <row r="52" spans="3:17" ht="14.25" x14ac:dyDescent="0.15">
      <c r="C52" s="1471" t="s">
        <v>942</v>
      </c>
      <c r="D52" s="1471"/>
      <c r="E52" s="1471"/>
      <c r="F52" s="1471"/>
      <c r="G52" s="1471"/>
      <c r="H52" s="1471"/>
    </row>
    <row r="53" spans="3:17" x14ac:dyDescent="0.15"/>
    <row r="54" spans="3:17" ht="14.25" x14ac:dyDescent="0.15">
      <c r="C54" s="1476" t="s">
        <v>221</v>
      </c>
      <c r="D54" s="1476"/>
      <c r="E54" s="1476"/>
      <c r="F54" s="1476"/>
      <c r="G54" s="1476"/>
      <c r="H54" s="1476"/>
    </row>
    <row r="55" spans="3:17" ht="14.25" x14ac:dyDescent="0.15">
      <c r="C55" s="1476" t="s">
        <v>943</v>
      </c>
      <c r="D55" s="1476"/>
      <c r="E55" s="1476"/>
      <c r="F55" s="1476"/>
      <c r="G55" s="1476"/>
      <c r="H55" s="1476"/>
    </row>
    <row r="56" spans="3:17" x14ac:dyDescent="0.15"/>
    <row r="57" spans="3:17" x14ac:dyDescent="0.15">
      <c r="C57" s="206" t="s">
        <v>944</v>
      </c>
      <c r="D57" s="202"/>
      <c r="E57" s="165" t="s">
        <v>416</v>
      </c>
      <c r="F57" s="204">
        <f>ROUNDDOWN(D57*0.2,0)</f>
        <v>0</v>
      </c>
    </row>
    <row r="58" spans="3:17" ht="14.25" thickBot="1" x14ac:dyDescent="0.2">
      <c r="C58" s="206" t="s">
        <v>220</v>
      </c>
      <c r="D58" s="203"/>
      <c r="E58" s="165" t="s">
        <v>416</v>
      </c>
      <c r="F58" s="204">
        <f>ROUNDDOWN(D57-(D58*0.8),0)</f>
        <v>0</v>
      </c>
    </row>
    <row r="59" spans="3:17" ht="14.25" thickBot="1" x14ac:dyDescent="0.2">
      <c r="C59" s="206" t="s">
        <v>945</v>
      </c>
      <c r="D59" s="205" t="str">
        <f>IF(OR(D57="",D58=""),"",IF(F59&lt;2,2,F59))</f>
        <v/>
      </c>
      <c r="E59" s="165" t="s">
        <v>416</v>
      </c>
      <c r="F59" s="204">
        <f>IF(D57&lt;=D58,F57,F58)</f>
        <v>0</v>
      </c>
    </row>
    <row r="60" spans="3:17" x14ac:dyDescent="0.15"/>
    <row r="61" spans="3:17" x14ac:dyDescent="0.15">
      <c r="C61" s="1475" t="s">
        <v>222</v>
      </c>
      <c r="D61" s="1475"/>
      <c r="E61" s="1475"/>
      <c r="F61" s="1475"/>
      <c r="G61" s="1475"/>
      <c r="H61" s="1475"/>
    </row>
    <row r="62" spans="3:17" x14ac:dyDescent="0.15"/>
  </sheetData>
  <sheetProtection sheet="1" objects="1" scenarios="1"/>
  <mergeCells count="90">
    <mergeCell ref="C40:H40"/>
    <mergeCell ref="C41:H41"/>
    <mergeCell ref="I36:I37"/>
    <mergeCell ref="J36:J37"/>
    <mergeCell ref="C36:C37"/>
    <mergeCell ref="D36:D37"/>
    <mergeCell ref="E36:G37"/>
    <mergeCell ref="H36:H37"/>
    <mergeCell ref="C61:H61"/>
    <mergeCell ref="C52:H52"/>
    <mergeCell ref="C54:H54"/>
    <mergeCell ref="C55:H55"/>
    <mergeCell ref="C51:H51"/>
    <mergeCell ref="P36:P37"/>
    <mergeCell ref="Q36:Q37"/>
    <mergeCell ref="R36:R37"/>
    <mergeCell ref="C48:H48"/>
    <mergeCell ref="C49:H49"/>
    <mergeCell ref="C42:H42"/>
    <mergeCell ref="C46:H46"/>
    <mergeCell ref="K36:K37"/>
    <mergeCell ref="C47:H47"/>
    <mergeCell ref="C43:H43"/>
    <mergeCell ref="C44:H44"/>
    <mergeCell ref="K39:L39"/>
    <mergeCell ref="N41:Q50"/>
    <mergeCell ref="C45:H45"/>
    <mergeCell ref="C50:H50"/>
    <mergeCell ref="M36:N37"/>
    <mergeCell ref="X2:X4"/>
    <mergeCell ref="X36:X37"/>
    <mergeCell ref="S12:T12"/>
    <mergeCell ref="S11:T11"/>
    <mergeCell ref="S10:T10"/>
    <mergeCell ref="S9:T9"/>
    <mergeCell ref="V2:V4"/>
    <mergeCell ref="S15:T15"/>
    <mergeCell ref="S14:T14"/>
    <mergeCell ref="S13:T13"/>
    <mergeCell ref="S8:T8"/>
    <mergeCell ref="S20:T20"/>
    <mergeCell ref="S19:T19"/>
    <mergeCell ref="S16:T16"/>
    <mergeCell ref="S29:T29"/>
    <mergeCell ref="W36:W37"/>
    <mergeCell ref="M5:N5"/>
    <mergeCell ref="L36:L37"/>
    <mergeCell ref="O36:O37"/>
    <mergeCell ref="Y2:Y4"/>
    <mergeCell ref="S28:T28"/>
    <mergeCell ref="S27:T27"/>
    <mergeCell ref="S21:T21"/>
    <mergeCell ref="S7:T7"/>
    <mergeCell ref="S18:T18"/>
    <mergeCell ref="S22:T22"/>
    <mergeCell ref="S17:T17"/>
    <mergeCell ref="S6:T6"/>
    <mergeCell ref="S5:T5"/>
    <mergeCell ref="S3:T4"/>
    <mergeCell ref="Y36:Y37"/>
    <mergeCell ref="O3:O4"/>
    <mergeCell ref="K2:K4"/>
    <mergeCell ref="C1:D1"/>
    <mergeCell ref="E2:G2"/>
    <mergeCell ref="R1:W1"/>
    <mergeCell ref="J1:P1"/>
    <mergeCell ref="E3:G3"/>
    <mergeCell ref="M3:N3"/>
    <mergeCell ref="Q3:Q4"/>
    <mergeCell ref="M2:N2"/>
    <mergeCell ref="M4:N4"/>
    <mergeCell ref="E4:G4"/>
    <mergeCell ref="H3:H4"/>
    <mergeCell ref="J2:J4"/>
    <mergeCell ref="W2:W4"/>
    <mergeCell ref="S2:T2"/>
    <mergeCell ref="S24:T24"/>
    <mergeCell ref="S23:T23"/>
    <mergeCell ref="S30:T30"/>
    <mergeCell ref="P3:P4"/>
    <mergeCell ref="S25:T25"/>
    <mergeCell ref="S26:T26"/>
    <mergeCell ref="S34:T34"/>
    <mergeCell ref="S33:T33"/>
    <mergeCell ref="S32:T32"/>
    <mergeCell ref="S31:T31"/>
    <mergeCell ref="V36:V37"/>
    <mergeCell ref="U36:U37"/>
    <mergeCell ref="S35:T35"/>
    <mergeCell ref="T36:T37"/>
  </mergeCells>
  <phoneticPr fontId="3"/>
  <conditionalFormatting sqref="Y38:Y65536 Z1:IV1048576 Y1:Y36 C5:C40 A1:B1048576 C44:C47 C49 D48:H48 D50:H50 D52:H53 C51:C53 D62:H65536 C57:C65536 D57:H60 I5:U65536 V1:X1048576 C1:U1 H2:H3 I2:I4 Q2:U4 P2:P3 C2:G4 J2:K2 L2:O4 D5:H39">
    <cfRule type="expression" dxfId="6" priority="1" stopIfTrue="1">
      <formula>IF(CELL("protect",A1)=0,1,0)</formula>
    </cfRule>
  </conditionalFormatting>
  <dataValidations xWindow="243" yWindow="97" count="13">
    <dataValidation type="whole" imeMode="off" operator="greaterThanOrEqual" allowBlank="1" showErrorMessage="1" sqref="D57:D58">
      <formula1>0</formula1>
    </dataValidation>
    <dataValidation showInputMessage="1" showErrorMessage="1" sqref="V6:V35 Y6:Y35 X6:X25"/>
    <dataValidation type="whole" imeMode="off" allowBlank="1" showErrorMessage="1" error="耐用年数は２年～５０年の間で指定してください。" sqref="K26:K35 K41:K50">
      <formula1>2</formula1>
      <formula2>50</formula2>
    </dataValidation>
    <dataValidation type="whole" imeMode="off" allowBlank="1" showErrorMessage="1" error="1～12の整数を入力してください。" sqref="G6:G35">
      <formula1>1</formula1>
      <formula2>12</formula2>
    </dataValidation>
    <dataValidation imeMode="off" allowBlank="1" showInputMessage="1" showErrorMessage="1" sqref="D6:D35"/>
    <dataValidation type="list" imeMode="hiragana" allowBlank="1" showInputMessage="1" showErrorMessage="1" error="リストにない資産は21行～30行に入力してください。" sqref="C6:C25">
      <formula1>資産名称</formula1>
    </dataValidation>
    <dataValidation type="decimal" imeMode="off" allowBlank="1" showInputMessage="1" showErrorMessage="1" error="100以下の数値を入力してください。" prompt="未入力の場合は100％として計算します。" sqref="R6:R35">
      <formula1>0</formula1>
      <formula2>100</formula2>
    </dataValidation>
    <dataValidation type="whole" errorStyle="warning" imeMode="off" operator="greaterThanOrEqual" allowBlank="1" showErrorMessage="1" error="10万円以上の整数値を入力してください。_x000a_少額な減価償却資産は[経費入力シート]の「農具費(ヘ)」欄に入力してください。" sqref="H6:H35">
      <formula1>100000</formula1>
    </dataValidation>
    <dataValidation type="list" showErrorMessage="1" error="リストから選択してください。" sqref="X26:X35">
      <formula1>資産種類</formula1>
    </dataValidation>
    <dataValidation imeMode="hiragana" allowBlank="1" sqref="C26:C35"/>
    <dataValidation type="list" imeMode="off" allowBlank="1" showErrorMessage="1" error="1～12の整数を入力してください。" sqref="W6:W35">
      <formula1>"1,2,3,4,5,6,7,8,9,10,11,12"</formula1>
    </dataValidation>
    <dataValidation type="whole" imeMode="off" showInputMessage="1" showErrorMessage="1" error="S20～H50の間で入力してください。" sqref="F6:F35">
      <formula1>IF(E6="S",20,1)</formula1>
      <formula2>IF(E6="S",64,50)</formula2>
    </dataValidation>
    <dataValidation type="list" imeMode="off" allowBlank="1" showInputMessage="1" showErrorMessage="1" error="リストから選択するか半角英大文字で入力してください。" prompt="Ｓ・・・昭和_x000a_Ｈ・・・平成_x000a_Ｒ・・・令和_x000a_※未入力の場合は令和として計算します。" sqref="E6:E35">
      <formula1>"S,H,R"</formula1>
    </dataValidation>
  </dataValidations>
  <printOptions horizontalCentered="1"/>
  <pageMargins left="0.19685039370078741" right="0.19685039370078741" top="0.39370078740157483" bottom="0" header="0" footer="0"/>
  <pageSetup paperSize="9" scale="89" orientation="landscape" blackAndWhite="1" r:id="rId1"/>
  <headerFooter alignWithMargins="0">
    <oddHeader>&amp;R◆このシートは平成２０年税制改正時点での計算方法で算出しています。</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3:DK195"/>
  <sheetViews>
    <sheetView workbookViewId="0"/>
  </sheetViews>
  <sheetFormatPr defaultColWidth="9" defaultRowHeight="13.5" x14ac:dyDescent="0.15"/>
  <cols>
    <col min="1" max="1" width="3.5" style="125" bestFit="1" customWidth="1"/>
    <col min="2" max="2" width="7.625" style="125" customWidth="1"/>
    <col min="3" max="3" width="22.5" style="125" customWidth="1"/>
    <col min="4" max="7" width="9.375" style="125" customWidth="1"/>
    <col min="8" max="8" width="10.75" style="127" customWidth="1"/>
    <col min="9" max="9" width="11" style="126" bestFit="1" customWidth="1"/>
    <col min="10" max="10" width="7.125" style="170" bestFit="1" customWidth="1"/>
    <col min="11" max="11" width="9" style="126"/>
    <col min="12" max="12" width="11" style="126" customWidth="1"/>
    <col min="13" max="13" width="9.625" style="126" customWidth="1"/>
    <col min="14" max="14" width="11" style="126" bestFit="1" customWidth="1"/>
    <col min="15" max="15" width="9.375" style="125" customWidth="1"/>
    <col min="16" max="16" width="11.125" style="125" customWidth="1"/>
    <col min="17" max="17" width="6" style="126" bestFit="1" customWidth="1"/>
    <col min="18" max="18" width="11" style="126" customWidth="1"/>
    <col min="19" max="20" width="9.375" style="125" customWidth="1"/>
    <col min="21" max="21" width="9.375" style="766" customWidth="1"/>
    <col min="22" max="24" width="9.375" style="125" customWidth="1"/>
    <col min="25" max="25" width="9.375" style="766" customWidth="1"/>
    <col min="26" max="26" width="9.375" style="125" customWidth="1"/>
    <col min="27" max="27" width="9.375" style="766" customWidth="1"/>
    <col min="28" max="28" width="9.375" style="125" customWidth="1"/>
    <col min="29" max="29" width="9.375" style="766" customWidth="1"/>
    <col min="30" max="30" width="9.375" style="125" customWidth="1"/>
    <col min="31" max="31" width="9.375" style="766" customWidth="1"/>
    <col min="32" max="32" width="9.375" style="125" customWidth="1"/>
    <col min="33" max="33" width="9.375" style="768" customWidth="1"/>
    <col min="34" max="34" width="9.375" style="769" customWidth="1"/>
    <col min="35" max="37" width="9.375" style="125" customWidth="1"/>
    <col min="38" max="38" width="9.375" style="766" customWidth="1"/>
    <col min="39" max="39" width="9.375" style="780" customWidth="1"/>
    <col min="40" max="40" width="9.375" style="766" customWidth="1"/>
    <col min="41" max="43" width="9.375" style="769" customWidth="1"/>
    <col min="44" max="44" width="9.375" style="125" customWidth="1"/>
    <col min="45" max="45" width="9.375" style="766" customWidth="1"/>
    <col min="46" max="46" width="9.375" style="769" customWidth="1"/>
    <col min="47" max="47" width="9.375" style="766" customWidth="1"/>
    <col min="48" max="48" width="9.375" style="769" customWidth="1"/>
    <col min="49" max="49" width="9.375" style="125" customWidth="1"/>
    <col min="50" max="50" width="9.375" style="775" customWidth="1"/>
    <col min="51" max="115" width="9.375" style="125" customWidth="1"/>
    <col min="116" max="16384" width="9" style="125"/>
  </cols>
  <sheetData>
    <row r="3" spans="1:115" x14ac:dyDescent="0.15">
      <c r="C3" s="130" t="s">
        <v>1060</v>
      </c>
      <c r="D3" s="131" t="e">
        <f>VLOOKUP("R"&amp;'内訳書(表)'!$L$2,耐用年数表!G:H,COLUMN(耐用年数表!H:H)-COLUMN(耐用年数表!G:G)+1,0)</f>
        <v>#N/A</v>
      </c>
      <c r="E3" s="131" t="s">
        <v>416</v>
      </c>
      <c r="F3" s="766"/>
      <c r="G3" s="769"/>
      <c r="AL3" s="766" t="s">
        <v>423</v>
      </c>
      <c r="AU3" s="766" t="s">
        <v>1058</v>
      </c>
    </row>
    <row r="4" spans="1:115" x14ac:dyDescent="0.15">
      <c r="D4" s="125" t="s">
        <v>506</v>
      </c>
      <c r="F4" s="125" t="s">
        <v>417</v>
      </c>
      <c r="G4" s="125" t="s">
        <v>914</v>
      </c>
      <c r="I4" s="126" t="s">
        <v>915</v>
      </c>
      <c r="M4" s="126" t="s">
        <v>916</v>
      </c>
      <c r="N4" s="126" t="s">
        <v>585</v>
      </c>
      <c r="P4" s="125" t="s">
        <v>422</v>
      </c>
      <c r="Q4" s="126" t="s">
        <v>582</v>
      </c>
      <c r="R4" s="126" t="s">
        <v>584</v>
      </c>
      <c r="Y4" s="767" t="s">
        <v>1048</v>
      </c>
      <c r="Z4" s="765"/>
      <c r="AA4" s="767" t="s">
        <v>1049</v>
      </c>
      <c r="AB4" s="765"/>
      <c r="AC4" s="767" t="s">
        <v>1050</v>
      </c>
      <c r="AD4" s="765"/>
      <c r="AE4" s="767" t="s">
        <v>1057</v>
      </c>
      <c r="AF4" s="765"/>
      <c r="AG4" s="768" t="s">
        <v>1036</v>
      </c>
      <c r="AH4" s="769" t="s">
        <v>917</v>
      </c>
      <c r="AI4" s="125" t="s">
        <v>918</v>
      </c>
      <c r="AL4" s="766" t="e">
        <f>D3-1</f>
        <v>#N/A</v>
      </c>
      <c r="AN4" s="767" t="s">
        <v>1024</v>
      </c>
      <c r="AO4" s="770"/>
      <c r="AP4" s="770"/>
      <c r="AQ4" s="770"/>
      <c r="AS4" s="766" t="s">
        <v>417</v>
      </c>
      <c r="AT4" s="769" t="s">
        <v>1059</v>
      </c>
      <c r="AU4" s="766" t="s">
        <v>1032</v>
      </c>
      <c r="AX4" s="775" t="s">
        <v>1032</v>
      </c>
    </row>
    <row r="5" spans="1:115" x14ac:dyDescent="0.15">
      <c r="A5" s="125" t="s">
        <v>549</v>
      </c>
      <c r="B5" s="125" t="s">
        <v>642</v>
      </c>
      <c r="C5" s="125" t="s">
        <v>511</v>
      </c>
      <c r="D5" s="125" t="s">
        <v>505</v>
      </c>
      <c r="E5" s="125" t="s">
        <v>357</v>
      </c>
      <c r="F5" s="125" t="s">
        <v>357</v>
      </c>
      <c r="G5" s="125" t="s">
        <v>919</v>
      </c>
      <c r="H5" s="126" t="s">
        <v>920</v>
      </c>
      <c r="I5" s="126" t="s">
        <v>921</v>
      </c>
      <c r="J5" s="170" t="s">
        <v>641</v>
      </c>
      <c r="K5" s="126" t="s">
        <v>922</v>
      </c>
      <c r="L5" s="126" t="s">
        <v>581</v>
      </c>
      <c r="M5" s="126" t="s">
        <v>922</v>
      </c>
      <c r="N5" s="126" t="s">
        <v>368</v>
      </c>
      <c r="O5" s="125" t="s">
        <v>925</v>
      </c>
      <c r="P5" s="125" t="s">
        <v>420</v>
      </c>
      <c r="Q5" s="126" t="s">
        <v>583</v>
      </c>
      <c r="R5" s="126" t="e">
        <f>VLOOKUP($D$3,耐用年数表!H:M,5,0)</f>
        <v>#N/A</v>
      </c>
      <c r="S5" s="125" t="s">
        <v>419</v>
      </c>
      <c r="T5" s="125" t="s">
        <v>548</v>
      </c>
      <c r="U5" s="766" t="s">
        <v>1043</v>
      </c>
      <c r="V5" s="125" t="s">
        <v>1041</v>
      </c>
      <c r="W5" s="125" t="s">
        <v>1061</v>
      </c>
      <c r="X5" s="125" t="s">
        <v>1042</v>
      </c>
      <c r="Y5" s="766" t="s">
        <v>1046</v>
      </c>
      <c r="Z5" s="125" t="s">
        <v>1047</v>
      </c>
      <c r="AA5" s="766" t="s">
        <v>1051</v>
      </c>
      <c r="AB5" s="125" t="s">
        <v>1052</v>
      </c>
      <c r="AC5" s="766" t="s">
        <v>1053</v>
      </c>
      <c r="AD5" s="125" t="s">
        <v>1054</v>
      </c>
      <c r="AE5" s="766" t="s">
        <v>1055</v>
      </c>
      <c r="AF5" s="125" t="s">
        <v>1056</v>
      </c>
      <c r="AG5" s="768" t="s">
        <v>1037</v>
      </c>
      <c r="AH5" s="769" t="s">
        <v>923</v>
      </c>
      <c r="AI5" s="125" t="s">
        <v>924</v>
      </c>
      <c r="AJ5" s="125" t="s">
        <v>1029</v>
      </c>
      <c r="AK5" s="125" t="s">
        <v>1030</v>
      </c>
      <c r="AL5" s="766" t="s">
        <v>1025</v>
      </c>
      <c r="AM5" s="780" t="s">
        <v>1028</v>
      </c>
      <c r="AN5" s="766" t="s">
        <v>1025</v>
      </c>
      <c r="AO5" s="769" t="s">
        <v>1028</v>
      </c>
      <c r="AP5" s="769" t="s">
        <v>1026</v>
      </c>
      <c r="AQ5" s="769" t="s">
        <v>1027</v>
      </c>
      <c r="AR5" s="125" t="s">
        <v>424</v>
      </c>
      <c r="AS5" s="766" t="s">
        <v>1062</v>
      </c>
      <c r="AT5" s="769" t="s">
        <v>420</v>
      </c>
      <c r="AU5" s="766">
        <v>1</v>
      </c>
      <c r="AV5" s="125">
        <f>AU5+1</f>
        <v>2</v>
      </c>
      <c r="AW5" s="125">
        <f>AV5+1</f>
        <v>3</v>
      </c>
      <c r="AX5" s="775">
        <f t="shared" ref="AX5:DI5" si="0">AW5+1</f>
        <v>4</v>
      </c>
      <c r="AY5" s="125">
        <f t="shared" si="0"/>
        <v>5</v>
      </c>
      <c r="AZ5" s="125">
        <f t="shared" si="0"/>
        <v>6</v>
      </c>
      <c r="BA5" s="125">
        <f t="shared" si="0"/>
        <v>7</v>
      </c>
      <c r="BB5" s="125">
        <f t="shared" si="0"/>
        <v>8</v>
      </c>
      <c r="BC5" s="125">
        <f t="shared" si="0"/>
        <v>9</v>
      </c>
      <c r="BD5" s="125">
        <f t="shared" si="0"/>
        <v>10</v>
      </c>
      <c r="BE5" s="125">
        <f t="shared" si="0"/>
        <v>11</v>
      </c>
      <c r="BF5" s="125">
        <f t="shared" si="0"/>
        <v>12</v>
      </c>
      <c r="BG5" s="125">
        <f t="shared" si="0"/>
        <v>13</v>
      </c>
      <c r="BH5" s="125">
        <f t="shared" si="0"/>
        <v>14</v>
      </c>
      <c r="BI5" s="125">
        <f t="shared" si="0"/>
        <v>15</v>
      </c>
      <c r="BJ5" s="125">
        <f t="shared" si="0"/>
        <v>16</v>
      </c>
      <c r="BK5" s="125">
        <f t="shared" si="0"/>
        <v>17</v>
      </c>
      <c r="BL5" s="125">
        <f t="shared" si="0"/>
        <v>18</v>
      </c>
      <c r="BM5" s="125">
        <f t="shared" si="0"/>
        <v>19</v>
      </c>
      <c r="BN5" s="125">
        <f t="shared" si="0"/>
        <v>20</v>
      </c>
      <c r="BO5" s="125">
        <f t="shared" si="0"/>
        <v>21</v>
      </c>
      <c r="BP5" s="125">
        <f t="shared" si="0"/>
        <v>22</v>
      </c>
      <c r="BQ5" s="125">
        <f t="shared" si="0"/>
        <v>23</v>
      </c>
      <c r="BR5" s="125">
        <f t="shared" si="0"/>
        <v>24</v>
      </c>
      <c r="BS5" s="125">
        <f t="shared" si="0"/>
        <v>25</v>
      </c>
      <c r="BT5" s="125">
        <f t="shared" si="0"/>
        <v>26</v>
      </c>
      <c r="BU5" s="125">
        <f t="shared" si="0"/>
        <v>27</v>
      </c>
      <c r="BV5" s="125">
        <f t="shared" si="0"/>
        <v>28</v>
      </c>
      <c r="BW5" s="125">
        <f t="shared" si="0"/>
        <v>29</v>
      </c>
      <c r="BX5" s="125">
        <f t="shared" si="0"/>
        <v>30</v>
      </c>
      <c r="BY5" s="125">
        <f t="shared" si="0"/>
        <v>31</v>
      </c>
      <c r="BZ5" s="125">
        <f t="shared" si="0"/>
        <v>32</v>
      </c>
      <c r="CA5" s="125">
        <f t="shared" si="0"/>
        <v>33</v>
      </c>
      <c r="CB5" s="125">
        <f t="shared" si="0"/>
        <v>34</v>
      </c>
      <c r="CC5" s="125">
        <f t="shared" si="0"/>
        <v>35</v>
      </c>
      <c r="CD5" s="125">
        <f t="shared" si="0"/>
        <v>36</v>
      </c>
      <c r="CE5" s="125">
        <f t="shared" si="0"/>
        <v>37</v>
      </c>
      <c r="CF5" s="125">
        <f t="shared" si="0"/>
        <v>38</v>
      </c>
      <c r="CG5" s="125">
        <f t="shared" si="0"/>
        <v>39</v>
      </c>
      <c r="CH5" s="125">
        <f t="shared" si="0"/>
        <v>40</v>
      </c>
      <c r="CI5" s="125">
        <f t="shared" si="0"/>
        <v>41</v>
      </c>
      <c r="CJ5" s="125">
        <f t="shared" si="0"/>
        <v>42</v>
      </c>
      <c r="CK5" s="125">
        <f t="shared" si="0"/>
        <v>43</v>
      </c>
      <c r="CL5" s="125">
        <f t="shared" si="0"/>
        <v>44</v>
      </c>
      <c r="CM5" s="125">
        <f t="shared" si="0"/>
        <v>45</v>
      </c>
      <c r="CN5" s="125">
        <f t="shared" si="0"/>
        <v>46</v>
      </c>
      <c r="CO5" s="125">
        <f t="shared" si="0"/>
        <v>47</v>
      </c>
      <c r="CP5" s="125">
        <f t="shared" si="0"/>
        <v>48</v>
      </c>
      <c r="CQ5" s="125">
        <f t="shared" si="0"/>
        <v>49</v>
      </c>
      <c r="CR5" s="125">
        <f t="shared" si="0"/>
        <v>50</v>
      </c>
      <c r="CS5" s="125">
        <f t="shared" si="0"/>
        <v>51</v>
      </c>
      <c r="CT5" s="125">
        <f t="shared" si="0"/>
        <v>52</v>
      </c>
      <c r="CU5" s="125">
        <f t="shared" si="0"/>
        <v>53</v>
      </c>
      <c r="CV5" s="125">
        <f t="shared" si="0"/>
        <v>54</v>
      </c>
      <c r="CW5" s="125">
        <f t="shared" si="0"/>
        <v>55</v>
      </c>
      <c r="CX5" s="125">
        <f t="shared" si="0"/>
        <v>56</v>
      </c>
      <c r="CY5" s="125">
        <f t="shared" si="0"/>
        <v>57</v>
      </c>
      <c r="CZ5" s="125">
        <f t="shared" si="0"/>
        <v>58</v>
      </c>
      <c r="DA5" s="125">
        <f t="shared" si="0"/>
        <v>59</v>
      </c>
      <c r="DB5" s="125">
        <f t="shared" si="0"/>
        <v>60</v>
      </c>
      <c r="DC5" s="125">
        <f t="shared" si="0"/>
        <v>61</v>
      </c>
      <c r="DD5" s="125">
        <f t="shared" si="0"/>
        <v>62</v>
      </c>
      <c r="DE5" s="125">
        <f t="shared" si="0"/>
        <v>63</v>
      </c>
      <c r="DF5" s="125">
        <f t="shared" si="0"/>
        <v>64</v>
      </c>
      <c r="DG5" s="125">
        <f t="shared" si="0"/>
        <v>65</v>
      </c>
      <c r="DH5" s="125">
        <f t="shared" si="0"/>
        <v>66</v>
      </c>
      <c r="DI5" s="125">
        <f t="shared" si="0"/>
        <v>67</v>
      </c>
      <c r="DJ5" s="125">
        <f>DI5+1</f>
        <v>68</v>
      </c>
      <c r="DK5" s="125">
        <f>DJ5+1</f>
        <v>69</v>
      </c>
    </row>
    <row r="6" spans="1:115" x14ac:dyDescent="0.15">
      <c r="A6" s="125">
        <v>1</v>
      </c>
      <c r="B6" s="125">
        <f>IF(ISNA(VLOOKUP(C:C,耐用年数表!S:W,COLUMN(耐用年数表!W:W)-COLUMN(耐用年数表!S:S)+1,0)),0,VLOOKUP(C:C,耐用年数表!S:W,COLUMN(耐用年数表!W:W)-COLUMN(耐用年数表!S:S)+1,0))</f>
        <v>0</v>
      </c>
      <c r="C6" s="125" t="str">
        <f>IF(減価償却費!C:C="","",減価償却費!C:C)</f>
        <v/>
      </c>
      <c r="D6" s="125" t="str">
        <f>IF(減価償却費!F:F="","",VLOOKUP(IF(減価償却費!E:E="","R",減価償却費!E:E)&amp;減価償却費!F:F,耐用年数表!G:H,COLUMN(耐用年数表!H:H)-COLUMN(耐用年数表!G:G)+1,0))</f>
        <v/>
      </c>
      <c r="E6" s="125" t="str">
        <f>IF(D:D="","",IF(減価償却費!G:G="",1,減価償却費!G:G))</f>
        <v/>
      </c>
      <c r="F6" s="125" t="str">
        <f>IF(減価償却費!W:W="","",減価償却費!W:W)</f>
        <v/>
      </c>
      <c r="G6" s="125" t="str">
        <f>IF(D:D="","",IF(OR(D:D&gt;=2008,AND(D:D&gt;=2007,E:E&gt;=4)),1,0))</f>
        <v/>
      </c>
      <c r="H6" s="127" t="str">
        <f>IF(減価償却費!H:H="","",減価償却費!H:H)</f>
        <v/>
      </c>
      <c r="I6" s="126" t="str">
        <f>IF(H:H="","",H:H-K:K)</f>
        <v/>
      </c>
      <c r="J6" s="170" t="str">
        <f>IF(G:G=1,0,IF(ISNA(VLOOKUP(C:C,耐用年数表!S:X,COLUMN(耐用年数表!X:X)-COLUMN(耐用年数表!S:S)+1,0)),"",VLOOKUP(C:C,耐用年数表!S:X,COLUMN(耐用年数表!X:X)-COLUMN(耐用年数表!S:S)+1,0)))</f>
        <v/>
      </c>
      <c r="K6" s="126" t="str">
        <f>IF(H:H="","",IF(B:B=5,IF(ROUNDDOWN(H:H*J:J,0)&gt;100000,100000,ROUNDDOWN(H:H*J:J,0)),ROUNDDOWN(H:H*J:J,0)))</f>
        <v/>
      </c>
      <c r="L6" s="126" t="str">
        <f>IF(H:H="","",IF(B:B=3,H:H,IF(G:G=1,H:H-1,ROUNDDOWN(H:H*0.95,0))))</f>
        <v/>
      </c>
      <c r="M6" s="126" t="str">
        <f>IF(H:H="","",H:H-L:L)</f>
        <v/>
      </c>
      <c r="N6" s="126" t="str">
        <f>IF(H:H="","",AO:AO)</f>
        <v/>
      </c>
      <c r="O6" s="125" t="str">
        <f>IF(D:D="","",IF($D$3&lt;D:D,1,IF(OR(E:E&lt;0,E:E&gt;=13),1,IF(OR(N(F:F)&lt;0,N(F:F)&gt;=13),1,IF(AND(D:D=$D$3,E:E&gt;F:F),1,0)))))</f>
        <v/>
      </c>
      <c r="P6" s="126" t="str">
        <f t="shared" ref="P6:P35" si="1">IF(H:H="","",IF(AT:AT&lt;&gt;"",AT:AT,AR:AR))</f>
        <v/>
      </c>
      <c r="Q6" s="126" t="str">
        <f>IF(H:H="","",IF(減価償却費!R:R="",100,減価償却費!R:R))</f>
        <v/>
      </c>
      <c r="R6" s="126" t="str">
        <f>IF(H:H="","",IF(O:O=1,"入力エラー",INT(P:P*Q:Q/100)))</f>
        <v/>
      </c>
      <c r="S6" s="125" t="str">
        <f>IF(AP:AP="","",AP:AP)</f>
        <v/>
      </c>
      <c r="T6" s="125" t="str">
        <f>IF(AQ:AQ="","",AQ:AQ)</f>
        <v/>
      </c>
      <c r="U6" s="766" t="str">
        <f>IF(D:D="","",VLOOKUP(C:C,耐用年数表!S:Y,COLUMN(IF(D:D&lt;=1997,耐用年数表!T:T,IF(D:D&lt;=2000,耐用年数表!U:U,IF(D:D&lt;=2008,耐用年数表!V:V,耐用年数表!Y:Y))))-COLUMN(耐用年数表!S:S)+1,0))</f>
        <v/>
      </c>
      <c r="V6" s="125" t="str">
        <f>IF(U:U="","",VLOOKUP(U:U,耐用年数表!A:E,IF(G:G=1,COLUMN(耐用年数表!E:E),COLUMN(耐用年数表!B:B)),0))</f>
        <v/>
      </c>
      <c r="W6" s="125" t="str">
        <f t="shared" ref="W6:W35" si="2">IF(E:E="","",IF(B:B=3,12,12-E:E+1))</f>
        <v/>
      </c>
      <c r="X6" s="126">
        <f t="shared" ref="X6:X35" si="3">IF(I:I="",0,IF(B:B=3,ROUNDDOWN(I:I/3,0)+(I:I-ROUNDDOWN(I:I/3,0)*3),ROUNDDOWN(I:I*V:V*W:W/12,0)))</f>
        <v>0</v>
      </c>
      <c r="Y6" s="768" t="str">
        <f>IF(D:D&lt;=1997,VLOOKUP(C:C,耐用年数表!S:Y,COLUMN(耐用年数表!T:T)-COLUMN(耐用年数表!S:S)+1,0),"")</f>
        <v/>
      </c>
      <c r="Z6" s="764" t="str">
        <f>IF(Y:Y="","",VLOOKUP(Y:Y,耐用年数表!A:E,COLUMN(耐用年数表!B:B),0))</f>
        <v/>
      </c>
      <c r="AA6" s="768" t="str">
        <f>IF(D:D&lt;=2000,VLOOKUP(C:C,耐用年数表!S:Y,COLUMN(耐用年数表!U:U)-COLUMN(耐用年数表!S:S)+1,0),"")</f>
        <v/>
      </c>
      <c r="AB6" s="764" t="str">
        <f>IF(AA:AA="","",VLOOKUP(AA:AA,耐用年数表!A:E,COLUMN(耐用年数表!B:B),0))</f>
        <v/>
      </c>
      <c r="AC6" s="768" t="str">
        <f>IF(D:D&lt;=2008,VLOOKUP(C:C,耐用年数表!S:Y,COLUMN(耐用年数表!V:V)-COLUMN(耐用年数表!S:S)+1,0),"")</f>
        <v/>
      </c>
      <c r="AD6" s="764" t="str">
        <f>IF(AC:AC="","",VLOOKUP(AC:AC,耐用年数表!A:E,IF(G:G=1,COLUMN(耐用年数表!E:E),COLUMN(耐用年数表!B:B)),0))</f>
        <v/>
      </c>
      <c r="AE6" s="768" t="e">
        <f>IF(D:D&lt;=$D$3,VLOOKUP(C:C,耐用年数表!S:Y,COLUMN(耐用年数表!Y:Y)-COLUMN(耐用年数表!S:S)+1,0),"")</f>
        <v>#N/A</v>
      </c>
      <c r="AF6" s="764" t="e">
        <f>IF(AE:AE="","",VLOOKUP(AE:AE,耐用年数表!A:E,IF(G:G=1,COLUMN(耐用年数表!E:E),COLUMN(耐用年数表!B:B)),0))</f>
        <v>#N/A</v>
      </c>
      <c r="AG6" s="782" t="str">
        <f t="shared" ref="AG6:AG35" si="4">IF($D6="","",$D6+COUNTIF($AU86:$DK86,"&gt;0")-1)</f>
        <v/>
      </c>
      <c r="AH6" s="769" t="str">
        <f t="shared" ref="AH6:AH35" si="5">IF(G:G&lt;&gt;0,"",IF(AG:AG&lt;=2007,2008,AG:AG+1))</f>
        <v/>
      </c>
      <c r="AI6" s="125" t="str">
        <f t="shared" ref="AI6:AI35" si="6">IF(AH:AH="","",IF($D$3&gt;=AH:AH,1,0))</f>
        <v/>
      </c>
      <c r="AJ6" s="126">
        <f>IF(AND(G:G=0,J:J&gt;0),ROUND((H:H-INT(H:H*0.95)-1)/5,0),0)</f>
        <v>0</v>
      </c>
      <c r="AK6" s="126">
        <f t="shared" ref="AK6:AK35" si="7">IF(AJ:AJ&gt;0,M:M-1-AJ:AJ*4,0)</f>
        <v>0</v>
      </c>
      <c r="AL6" s="768" t="e">
        <f>IF(OR(H:H="",$AL$4&lt;$D6),0,INDEX($AU46:$DK46,1,IF($AL$4-$D6+1&gt;69,69,$AL$4-$D6+1)))</f>
        <v>#N/A</v>
      </c>
      <c r="AM6" s="781">
        <f t="shared" ref="AM6:AM35" si="8">IF(H:H="",0,H:H-AL:AL)</f>
        <v>0</v>
      </c>
      <c r="AN6" s="768">
        <f t="shared" ref="AN6:AN35" si="9">IF(H:H="",0,AL:AL+P:P)</f>
        <v>0</v>
      </c>
      <c r="AO6" s="771">
        <f t="shared" ref="AO6:AO35" si="10">IF(H:H="",0,H:H-AN:AN)</f>
        <v>0</v>
      </c>
      <c r="AP6" s="126" t="str">
        <f t="shared" ref="AP6:AP35" si="11">IF(D:D="","",IF($D$3&lt;=1997,Y:Y,IF($D$3&lt;=2000,AA:AA,IF($D$3&lt;=2008,AC:AC,AE:AE))))</f>
        <v/>
      </c>
      <c r="AQ6" s="764" t="str">
        <f t="shared" ref="AQ6:AQ35" si="12">IF(D:D="","",IF($D$3&lt;=1997,Z:Z,IF($D$3&lt;=2000,AB:AB,IF($D$3&lt;=2008,AD:AD,AF:AF))))</f>
        <v/>
      </c>
      <c r="AR6" s="126" t="str">
        <f>IF(D:D="","",IF($D$3-$D6+1&gt;69,0,INDEX($AU6:$DK6,1,$D$3-$D6+1)))</f>
        <v/>
      </c>
      <c r="AS6" s="766">
        <f>IF(F:F="",0,IF(B:B=3,12,IF($D$3=D:D,IF(F:F&lt;E:E,0,F:F-E:E+1),F:F)))</f>
        <v>0</v>
      </c>
      <c r="AT6" s="771" t="str">
        <f t="shared" ref="AT6:AT35" si="13">IF(F:F="","",ROUNDDOWN(AR:AR*AS:AS/IF($D$3=D:D,W:W,12),0))</f>
        <v/>
      </c>
      <c r="AU6" s="768">
        <f>$X6</f>
        <v>0</v>
      </c>
      <c r="AV6" s="771">
        <f t="shared" ref="AV6:CA6" si="14">AV86+IF($AH6="",0,IF(AND($D6+AV$5-1&gt;=$AH6,$D6+AV$5-1&lt;=$AH6+3),$AJ6,IF($D6+AV$5-1=$AH6+4,$AK6,0)))</f>
        <v>0</v>
      </c>
      <c r="AW6" s="126">
        <f t="shared" si="14"/>
        <v>0</v>
      </c>
      <c r="AX6" s="776">
        <f t="shared" si="14"/>
        <v>0</v>
      </c>
      <c r="AY6" s="126">
        <f t="shared" si="14"/>
        <v>0</v>
      </c>
      <c r="AZ6" s="126">
        <f t="shared" si="14"/>
        <v>0</v>
      </c>
      <c r="BA6" s="126">
        <f t="shared" si="14"/>
        <v>0</v>
      </c>
      <c r="BB6" s="126">
        <f t="shared" si="14"/>
        <v>0</v>
      </c>
      <c r="BC6" s="126">
        <f t="shared" si="14"/>
        <v>0</v>
      </c>
      <c r="BD6" s="126">
        <f t="shared" si="14"/>
        <v>0</v>
      </c>
      <c r="BE6" s="126">
        <f t="shared" si="14"/>
        <v>0</v>
      </c>
      <c r="BF6" s="126">
        <f t="shared" si="14"/>
        <v>0</v>
      </c>
      <c r="BG6" s="126">
        <f t="shared" si="14"/>
        <v>0</v>
      </c>
      <c r="BH6" s="126">
        <f t="shared" si="14"/>
        <v>0</v>
      </c>
      <c r="BI6" s="126">
        <f t="shared" si="14"/>
        <v>0</v>
      </c>
      <c r="BJ6" s="126">
        <f t="shared" si="14"/>
        <v>0</v>
      </c>
      <c r="BK6" s="126">
        <f t="shared" si="14"/>
        <v>0</v>
      </c>
      <c r="BL6" s="126">
        <f t="shared" si="14"/>
        <v>0</v>
      </c>
      <c r="BM6" s="126">
        <f t="shared" si="14"/>
        <v>0</v>
      </c>
      <c r="BN6" s="126">
        <f t="shared" si="14"/>
        <v>0</v>
      </c>
      <c r="BO6" s="126">
        <f t="shared" si="14"/>
        <v>0</v>
      </c>
      <c r="BP6" s="126">
        <f t="shared" si="14"/>
        <v>0</v>
      </c>
      <c r="BQ6" s="126">
        <f t="shared" si="14"/>
        <v>0</v>
      </c>
      <c r="BR6" s="126">
        <f t="shared" si="14"/>
        <v>0</v>
      </c>
      <c r="BS6" s="126">
        <f t="shared" si="14"/>
        <v>0</v>
      </c>
      <c r="BT6" s="126">
        <f t="shared" si="14"/>
        <v>0</v>
      </c>
      <c r="BU6" s="126">
        <f t="shared" si="14"/>
        <v>0</v>
      </c>
      <c r="BV6" s="126">
        <f t="shared" si="14"/>
        <v>0</v>
      </c>
      <c r="BW6" s="126">
        <f t="shared" si="14"/>
        <v>0</v>
      </c>
      <c r="BX6" s="126">
        <f t="shared" si="14"/>
        <v>0</v>
      </c>
      <c r="BY6" s="126">
        <f t="shared" si="14"/>
        <v>0</v>
      </c>
      <c r="BZ6" s="126">
        <f t="shared" si="14"/>
        <v>0</v>
      </c>
      <c r="CA6" s="126">
        <f t="shared" si="14"/>
        <v>0</v>
      </c>
      <c r="CB6" s="126">
        <f t="shared" ref="CB6:DK6" si="15">CB86+IF($AH6="",0,IF(AND($D6+CB$5-1&gt;=$AH6,$D6+CB$5-1&lt;=$AH6+3),$AJ6,IF($D6+CB$5-1=$AH6+4,$AK6,0)))</f>
        <v>0</v>
      </c>
      <c r="CC6" s="126">
        <f t="shared" si="15"/>
        <v>0</v>
      </c>
      <c r="CD6" s="126">
        <f t="shared" si="15"/>
        <v>0</v>
      </c>
      <c r="CE6" s="126">
        <f t="shared" si="15"/>
        <v>0</v>
      </c>
      <c r="CF6" s="126">
        <f t="shared" si="15"/>
        <v>0</v>
      </c>
      <c r="CG6" s="126">
        <f t="shared" si="15"/>
        <v>0</v>
      </c>
      <c r="CH6" s="126">
        <f t="shared" si="15"/>
        <v>0</v>
      </c>
      <c r="CI6" s="126">
        <f t="shared" si="15"/>
        <v>0</v>
      </c>
      <c r="CJ6" s="126">
        <f t="shared" si="15"/>
        <v>0</v>
      </c>
      <c r="CK6" s="126">
        <f t="shared" si="15"/>
        <v>0</v>
      </c>
      <c r="CL6" s="126">
        <f t="shared" si="15"/>
        <v>0</v>
      </c>
      <c r="CM6" s="126">
        <f t="shared" si="15"/>
        <v>0</v>
      </c>
      <c r="CN6" s="126">
        <f t="shared" si="15"/>
        <v>0</v>
      </c>
      <c r="CO6" s="126">
        <f t="shared" si="15"/>
        <v>0</v>
      </c>
      <c r="CP6" s="126">
        <f t="shared" si="15"/>
        <v>0</v>
      </c>
      <c r="CQ6" s="126">
        <f t="shared" si="15"/>
        <v>0</v>
      </c>
      <c r="CR6" s="126">
        <f t="shared" si="15"/>
        <v>0</v>
      </c>
      <c r="CS6" s="126">
        <f t="shared" si="15"/>
        <v>0</v>
      </c>
      <c r="CT6" s="126">
        <f t="shared" si="15"/>
        <v>0</v>
      </c>
      <c r="CU6" s="126">
        <f t="shared" si="15"/>
        <v>0</v>
      </c>
      <c r="CV6" s="126">
        <f t="shared" si="15"/>
        <v>0</v>
      </c>
      <c r="CW6" s="126">
        <f t="shared" si="15"/>
        <v>0</v>
      </c>
      <c r="CX6" s="126">
        <f t="shared" si="15"/>
        <v>0</v>
      </c>
      <c r="CY6" s="126">
        <f t="shared" si="15"/>
        <v>0</v>
      </c>
      <c r="CZ6" s="126">
        <f t="shared" si="15"/>
        <v>0</v>
      </c>
      <c r="DA6" s="126">
        <f t="shared" si="15"/>
        <v>0</v>
      </c>
      <c r="DB6" s="126">
        <f t="shared" si="15"/>
        <v>0</v>
      </c>
      <c r="DC6" s="126">
        <f t="shared" si="15"/>
        <v>0</v>
      </c>
      <c r="DD6" s="126">
        <f t="shared" si="15"/>
        <v>0</v>
      </c>
      <c r="DE6" s="126">
        <f t="shared" si="15"/>
        <v>0</v>
      </c>
      <c r="DF6" s="126">
        <f t="shared" si="15"/>
        <v>0</v>
      </c>
      <c r="DG6" s="126">
        <f t="shared" si="15"/>
        <v>0</v>
      </c>
      <c r="DH6" s="126">
        <f t="shared" si="15"/>
        <v>0</v>
      </c>
      <c r="DI6" s="126">
        <f t="shared" si="15"/>
        <v>0</v>
      </c>
      <c r="DJ6" s="126">
        <f t="shared" si="15"/>
        <v>0</v>
      </c>
      <c r="DK6" s="126">
        <f t="shared" si="15"/>
        <v>0</v>
      </c>
    </row>
    <row r="7" spans="1:115" x14ac:dyDescent="0.15">
      <c r="A7" s="125">
        <v>2</v>
      </c>
      <c r="B7" s="125">
        <f>IF(ISNA(VLOOKUP(C:C,耐用年数表!S:W,COLUMN(耐用年数表!W:W)-COLUMN(耐用年数表!S:S)+1,0)),0,VLOOKUP(C:C,耐用年数表!S:W,COLUMN(耐用年数表!W:W)-COLUMN(耐用年数表!S:S)+1,0))</f>
        <v>0</v>
      </c>
      <c r="C7" s="125" t="str">
        <f>IF(減価償却費!C:C="","",減価償却費!C:C)</f>
        <v/>
      </c>
      <c r="D7" s="125" t="str">
        <f>IF(減価償却費!F:F="","",VLOOKUP(IF(減価償却費!E:E="","R",減価償却費!E:E)&amp;減価償却費!F:F,耐用年数表!G:H,COLUMN(耐用年数表!H:H)-COLUMN(耐用年数表!G:G)+1,0))</f>
        <v/>
      </c>
      <c r="E7" s="125" t="str">
        <f>IF(D:D="","",IF(減価償却費!G:G="",1,減価償却費!G:G))</f>
        <v/>
      </c>
      <c r="F7" s="125" t="str">
        <f>IF(減価償却費!W:W="","",減価償却費!W:W)</f>
        <v/>
      </c>
      <c r="G7" s="125" t="str">
        <f t="shared" ref="G7:G35" si="16">IF(D:D="","",IF(OR(D:D&gt;=2008,AND(D:D&gt;=2007,E:E&gt;=4)),1,0))</f>
        <v/>
      </c>
      <c r="H7" s="127" t="str">
        <f>IF(減価償却費!H:H="","",減価償却費!H:H)</f>
        <v/>
      </c>
      <c r="I7" s="126" t="str">
        <f t="shared" ref="I7:I35" si="17">IF(H:H="","",H:H-K:K)</f>
        <v/>
      </c>
      <c r="J7" s="170" t="str">
        <f>IF(G:G=1,0,IF(ISNA(VLOOKUP(C:C,耐用年数表!S:X,COLUMN(耐用年数表!X:X)-COLUMN(耐用年数表!S:S)+1,0)),"",VLOOKUP(C:C,耐用年数表!S:X,COLUMN(耐用年数表!X:X)-COLUMN(耐用年数表!S:S)+1,0)))</f>
        <v/>
      </c>
      <c r="K7" s="126" t="str">
        <f t="shared" ref="K7:K35" si="18">IF(H:H="","",IF(B:B=5,IF(ROUNDDOWN(H:H*J:J,0)&gt;100000,100000,ROUNDDOWN(H:H*J:J,0)),ROUNDDOWN(H:H*J:J,0)))</f>
        <v/>
      </c>
      <c r="L7" s="126" t="str">
        <f t="shared" ref="L7:L35" si="19">IF(H:H="","",IF(B:B=3,H:H,IF(G:G=1,H:H-1,ROUNDDOWN(H:H*0.95,0))))</f>
        <v/>
      </c>
      <c r="M7" s="126" t="str">
        <f t="shared" ref="M7:M35" si="20">IF(H:H="","",H:H-L:L)</f>
        <v/>
      </c>
      <c r="N7" s="126" t="str">
        <f t="shared" ref="N7:N35" si="21">IF(H:H="","",AO:AO)</f>
        <v/>
      </c>
      <c r="O7" s="125" t="str">
        <f t="shared" ref="O7:O35" si="22">IF(D:D="","",IF($D$3&lt;D:D,1,IF(OR(E:E&lt;0,E:E&gt;=13),1,IF(OR(N(F:F)&lt;0,N(F:F)&gt;=13),1,IF(AND(D:D=$D$3,E:E&gt;F:F),1,0)))))</f>
        <v/>
      </c>
      <c r="P7" s="126" t="str">
        <f t="shared" si="1"/>
        <v/>
      </c>
      <c r="Q7" s="126" t="str">
        <f>IF(H:H="","",IF(減価償却費!R:R="",100,減価償却費!R:R))</f>
        <v/>
      </c>
      <c r="R7" s="126" t="str">
        <f t="shared" ref="R7:R35" si="23">IF(H:H="","",IF(O:O=1,"入力エラー",INT(P:P*Q:Q/100)))</f>
        <v/>
      </c>
      <c r="S7" s="125" t="str">
        <f t="shared" ref="S7:S35" si="24">IF(AP:AP="","",AP:AP)</f>
        <v/>
      </c>
      <c r="T7" s="125" t="str">
        <f t="shared" ref="T7:T35" si="25">IF(AQ:AQ="","",AQ:AQ)</f>
        <v/>
      </c>
      <c r="U7" s="766" t="str">
        <f>IF(D:D="","",VLOOKUP(C:C,耐用年数表!S:Y,COLUMN(IF(D:D&lt;=1997,耐用年数表!T:T,IF(D:D&lt;=2000,耐用年数表!U:U,IF(D:D&lt;=2008,耐用年数表!V:V,耐用年数表!Y:Y))))-COLUMN(耐用年数表!S:S)+1,0))</f>
        <v/>
      </c>
      <c r="V7" s="125" t="str">
        <f>IF(U:U="","",VLOOKUP(U:U,耐用年数表!A:E,IF(G:G=1,COLUMN(耐用年数表!E:E),COLUMN(耐用年数表!B:B)),0))</f>
        <v/>
      </c>
      <c r="W7" s="125" t="str">
        <f t="shared" si="2"/>
        <v/>
      </c>
      <c r="X7" s="126">
        <f t="shared" si="3"/>
        <v>0</v>
      </c>
      <c r="Y7" s="768" t="str">
        <f>IF(D:D&lt;=1997,VLOOKUP(C:C,耐用年数表!S:Y,COLUMN(耐用年数表!T:T)-COLUMN(耐用年数表!S:S)+1,0),"")</f>
        <v/>
      </c>
      <c r="Z7" s="764" t="str">
        <f>IF(Y:Y="","",VLOOKUP(Y:Y,耐用年数表!A:E,COLUMN(耐用年数表!B:B),0))</f>
        <v/>
      </c>
      <c r="AA7" s="768" t="str">
        <f>IF(D:D&lt;=2000,VLOOKUP(C:C,耐用年数表!S:Y,COLUMN(耐用年数表!U:U)-COLUMN(耐用年数表!S:S)+1,0),"")</f>
        <v/>
      </c>
      <c r="AB7" s="764" t="str">
        <f>IF(AA:AA="","",VLOOKUP(AA:AA,耐用年数表!A:E,COLUMN(耐用年数表!B:B),0))</f>
        <v/>
      </c>
      <c r="AC7" s="768" t="str">
        <f>IF(D:D&lt;=2008,VLOOKUP(C:C,耐用年数表!S:Y,COLUMN(耐用年数表!V:V)-COLUMN(耐用年数表!S:S)+1,0),"")</f>
        <v/>
      </c>
      <c r="AD7" s="764" t="str">
        <f>IF(AC:AC="","",VLOOKUP(AC:AC,耐用年数表!A:E,IF(G:G=1,COLUMN(耐用年数表!E:E),COLUMN(耐用年数表!B:B)),0))</f>
        <v/>
      </c>
      <c r="AE7" s="768" t="e">
        <f>IF(D:D&lt;=$D$3,VLOOKUP(C:C,耐用年数表!S:Y,COLUMN(耐用年数表!Y:Y)-COLUMN(耐用年数表!S:S)+1,0),"")</f>
        <v>#N/A</v>
      </c>
      <c r="AF7" s="764" t="e">
        <f>IF(AE:AE="","",VLOOKUP(AE:AE,耐用年数表!A:E,IF(G:G=1,COLUMN(耐用年数表!E:E),COLUMN(耐用年数表!B:B)),0))</f>
        <v>#N/A</v>
      </c>
      <c r="AG7" s="782" t="str">
        <f t="shared" si="4"/>
        <v/>
      </c>
      <c r="AH7" s="769" t="str">
        <f t="shared" si="5"/>
        <v/>
      </c>
      <c r="AI7" s="125" t="str">
        <f t="shared" si="6"/>
        <v/>
      </c>
      <c r="AJ7" s="126">
        <f t="shared" ref="AJ7:AJ35" si="26">IF(AND(G:G=0,J:J&gt;0),ROUND((H:H-INT(H:H*0.95)-1)/5,0),0)</f>
        <v>0</v>
      </c>
      <c r="AK7" s="126">
        <f t="shared" si="7"/>
        <v>0</v>
      </c>
      <c r="AL7" s="768" t="e">
        <f t="shared" ref="AL7:AL35" si="27">IF(OR(H:H="",$AL$4&lt;$D7),0,INDEX($AU47:$DK47,1,IF($AL$4-$D7+1&gt;69,69,$AL$4-$D7+1)))</f>
        <v>#N/A</v>
      </c>
      <c r="AM7" s="781">
        <f t="shared" si="8"/>
        <v>0</v>
      </c>
      <c r="AN7" s="768">
        <f t="shared" si="9"/>
        <v>0</v>
      </c>
      <c r="AO7" s="771">
        <f t="shared" si="10"/>
        <v>0</v>
      </c>
      <c r="AP7" s="126" t="str">
        <f t="shared" si="11"/>
        <v/>
      </c>
      <c r="AQ7" s="764" t="str">
        <f t="shared" si="12"/>
        <v/>
      </c>
      <c r="AR7" s="126" t="str">
        <f t="shared" ref="AR7:AR35" si="28">IF(D:D="","",IF($D$3-$D7+1&gt;69,0,INDEX($AU7:$DK7,1,$D$3-$D7+1)))</f>
        <v/>
      </c>
      <c r="AS7" s="766">
        <f t="shared" ref="AS7:AS35" si="29">IF(F:F="",0,IF(B:B=3,12,IF($D$3=D:D,IF(F:F&lt;E:E,0,F:F-E:E+1),F:F)))</f>
        <v>0</v>
      </c>
      <c r="AT7" s="771" t="str">
        <f t="shared" si="13"/>
        <v/>
      </c>
      <c r="AU7" s="768">
        <f t="shared" ref="AU7:AU35" si="30">$X7</f>
        <v>0</v>
      </c>
      <c r="AV7" s="771">
        <f t="shared" ref="AV7:CA7" si="31">AV87+IF($AH7="",0,IF(AND($D7+AV$5-1&gt;=$AH7,$D7+AV$5-1&lt;=$AH7+3),$AJ7,IF($D7+AV$5-1=$AH7+4,$AK7,0)))</f>
        <v>0</v>
      </c>
      <c r="AW7" s="126">
        <f t="shared" si="31"/>
        <v>0</v>
      </c>
      <c r="AX7" s="776">
        <f t="shared" si="31"/>
        <v>0</v>
      </c>
      <c r="AY7" s="126">
        <f t="shared" si="31"/>
        <v>0</v>
      </c>
      <c r="AZ7" s="126">
        <f t="shared" si="31"/>
        <v>0</v>
      </c>
      <c r="BA7" s="126">
        <f t="shared" si="31"/>
        <v>0</v>
      </c>
      <c r="BB7" s="126">
        <f t="shared" si="31"/>
        <v>0</v>
      </c>
      <c r="BC7" s="126">
        <f t="shared" si="31"/>
        <v>0</v>
      </c>
      <c r="BD7" s="126">
        <f t="shared" si="31"/>
        <v>0</v>
      </c>
      <c r="BE7" s="126">
        <f t="shared" si="31"/>
        <v>0</v>
      </c>
      <c r="BF7" s="126">
        <f t="shared" si="31"/>
        <v>0</v>
      </c>
      <c r="BG7" s="126">
        <f t="shared" si="31"/>
        <v>0</v>
      </c>
      <c r="BH7" s="126">
        <f t="shared" si="31"/>
        <v>0</v>
      </c>
      <c r="BI7" s="126">
        <f t="shared" si="31"/>
        <v>0</v>
      </c>
      <c r="BJ7" s="126">
        <f t="shared" si="31"/>
        <v>0</v>
      </c>
      <c r="BK7" s="126">
        <f t="shared" si="31"/>
        <v>0</v>
      </c>
      <c r="BL7" s="126">
        <f t="shared" si="31"/>
        <v>0</v>
      </c>
      <c r="BM7" s="126">
        <f t="shared" si="31"/>
        <v>0</v>
      </c>
      <c r="BN7" s="126">
        <f t="shared" si="31"/>
        <v>0</v>
      </c>
      <c r="BO7" s="126">
        <f t="shared" si="31"/>
        <v>0</v>
      </c>
      <c r="BP7" s="126">
        <f t="shared" si="31"/>
        <v>0</v>
      </c>
      <c r="BQ7" s="126">
        <f t="shared" si="31"/>
        <v>0</v>
      </c>
      <c r="BR7" s="126">
        <f t="shared" si="31"/>
        <v>0</v>
      </c>
      <c r="BS7" s="126">
        <f t="shared" si="31"/>
        <v>0</v>
      </c>
      <c r="BT7" s="126">
        <f t="shared" si="31"/>
        <v>0</v>
      </c>
      <c r="BU7" s="126">
        <f t="shared" si="31"/>
        <v>0</v>
      </c>
      <c r="BV7" s="126">
        <f t="shared" si="31"/>
        <v>0</v>
      </c>
      <c r="BW7" s="126">
        <f t="shared" si="31"/>
        <v>0</v>
      </c>
      <c r="BX7" s="126">
        <f t="shared" si="31"/>
        <v>0</v>
      </c>
      <c r="BY7" s="126">
        <f t="shared" si="31"/>
        <v>0</v>
      </c>
      <c r="BZ7" s="126">
        <f t="shared" si="31"/>
        <v>0</v>
      </c>
      <c r="CA7" s="126">
        <f t="shared" si="31"/>
        <v>0</v>
      </c>
      <c r="CB7" s="126">
        <f t="shared" ref="CB7:DK7" si="32">CB87+IF($AH7="",0,IF(AND($D7+CB$5-1&gt;=$AH7,$D7+CB$5-1&lt;=$AH7+3),$AJ7,IF($D7+CB$5-1=$AH7+4,$AK7,0)))</f>
        <v>0</v>
      </c>
      <c r="CC7" s="126">
        <f t="shared" si="32"/>
        <v>0</v>
      </c>
      <c r="CD7" s="126">
        <f t="shared" si="32"/>
        <v>0</v>
      </c>
      <c r="CE7" s="126">
        <f t="shared" si="32"/>
        <v>0</v>
      </c>
      <c r="CF7" s="126">
        <f t="shared" si="32"/>
        <v>0</v>
      </c>
      <c r="CG7" s="126">
        <f t="shared" si="32"/>
        <v>0</v>
      </c>
      <c r="CH7" s="126">
        <f t="shared" si="32"/>
        <v>0</v>
      </c>
      <c r="CI7" s="126">
        <f t="shared" si="32"/>
        <v>0</v>
      </c>
      <c r="CJ7" s="126">
        <f t="shared" si="32"/>
        <v>0</v>
      </c>
      <c r="CK7" s="126">
        <f t="shared" si="32"/>
        <v>0</v>
      </c>
      <c r="CL7" s="126">
        <f t="shared" si="32"/>
        <v>0</v>
      </c>
      <c r="CM7" s="126">
        <f t="shared" si="32"/>
        <v>0</v>
      </c>
      <c r="CN7" s="126">
        <f t="shared" si="32"/>
        <v>0</v>
      </c>
      <c r="CO7" s="126">
        <f t="shared" si="32"/>
        <v>0</v>
      </c>
      <c r="CP7" s="126">
        <f t="shared" si="32"/>
        <v>0</v>
      </c>
      <c r="CQ7" s="126">
        <f t="shared" si="32"/>
        <v>0</v>
      </c>
      <c r="CR7" s="126">
        <f t="shared" si="32"/>
        <v>0</v>
      </c>
      <c r="CS7" s="126">
        <f t="shared" si="32"/>
        <v>0</v>
      </c>
      <c r="CT7" s="126">
        <f t="shared" si="32"/>
        <v>0</v>
      </c>
      <c r="CU7" s="126">
        <f t="shared" si="32"/>
        <v>0</v>
      </c>
      <c r="CV7" s="126">
        <f t="shared" si="32"/>
        <v>0</v>
      </c>
      <c r="CW7" s="126">
        <f t="shared" si="32"/>
        <v>0</v>
      </c>
      <c r="CX7" s="126">
        <f t="shared" si="32"/>
        <v>0</v>
      </c>
      <c r="CY7" s="126">
        <f t="shared" si="32"/>
        <v>0</v>
      </c>
      <c r="CZ7" s="126">
        <f t="shared" si="32"/>
        <v>0</v>
      </c>
      <c r="DA7" s="126">
        <f t="shared" si="32"/>
        <v>0</v>
      </c>
      <c r="DB7" s="126">
        <f t="shared" si="32"/>
        <v>0</v>
      </c>
      <c r="DC7" s="126">
        <f t="shared" si="32"/>
        <v>0</v>
      </c>
      <c r="DD7" s="126">
        <f t="shared" si="32"/>
        <v>0</v>
      </c>
      <c r="DE7" s="126">
        <f t="shared" si="32"/>
        <v>0</v>
      </c>
      <c r="DF7" s="126">
        <f t="shared" si="32"/>
        <v>0</v>
      </c>
      <c r="DG7" s="126">
        <f t="shared" si="32"/>
        <v>0</v>
      </c>
      <c r="DH7" s="126">
        <f t="shared" si="32"/>
        <v>0</v>
      </c>
      <c r="DI7" s="126">
        <f t="shared" si="32"/>
        <v>0</v>
      </c>
      <c r="DJ7" s="126">
        <f t="shared" si="32"/>
        <v>0</v>
      </c>
      <c r="DK7" s="126">
        <f t="shared" si="32"/>
        <v>0</v>
      </c>
    </row>
    <row r="8" spans="1:115" x14ac:dyDescent="0.15">
      <c r="A8" s="125">
        <v>3</v>
      </c>
      <c r="B8" s="125">
        <f>IF(ISNA(VLOOKUP(C:C,耐用年数表!S:W,COLUMN(耐用年数表!W:W)-COLUMN(耐用年数表!S:S)+1,0)),0,VLOOKUP(C:C,耐用年数表!S:W,COLUMN(耐用年数表!W:W)-COLUMN(耐用年数表!S:S)+1,0))</f>
        <v>0</v>
      </c>
      <c r="C8" s="125" t="str">
        <f>IF(減価償却費!C:C="","",減価償却費!C:C)</f>
        <v/>
      </c>
      <c r="D8" s="125" t="str">
        <f>IF(減価償却費!F:F="","",VLOOKUP(IF(減価償却費!E:E="","R",減価償却費!E:E)&amp;減価償却費!F:F,耐用年数表!G:H,COLUMN(耐用年数表!H:H)-COLUMN(耐用年数表!G:G)+1,0))</f>
        <v/>
      </c>
      <c r="E8" s="125" t="str">
        <f>IF(D:D="","",IF(減価償却費!G:G="",1,減価償却費!G:G))</f>
        <v/>
      </c>
      <c r="F8" s="125" t="str">
        <f>IF(減価償却費!W:W="","",減価償却費!W:W)</f>
        <v/>
      </c>
      <c r="G8" s="125" t="str">
        <f t="shared" si="16"/>
        <v/>
      </c>
      <c r="H8" s="127" t="str">
        <f>IF(減価償却費!H:H="","",減価償却費!H:H)</f>
        <v/>
      </c>
      <c r="I8" s="126" t="str">
        <f t="shared" si="17"/>
        <v/>
      </c>
      <c r="J8" s="170" t="str">
        <f>IF(G:G=1,0,IF(ISNA(VLOOKUP(C:C,耐用年数表!S:X,COLUMN(耐用年数表!X:X)-COLUMN(耐用年数表!S:S)+1,0)),"",VLOOKUP(C:C,耐用年数表!S:X,COLUMN(耐用年数表!X:X)-COLUMN(耐用年数表!S:S)+1,0)))</f>
        <v/>
      </c>
      <c r="K8" s="126" t="str">
        <f t="shared" si="18"/>
        <v/>
      </c>
      <c r="L8" s="126" t="str">
        <f t="shared" si="19"/>
        <v/>
      </c>
      <c r="M8" s="126" t="str">
        <f t="shared" si="20"/>
        <v/>
      </c>
      <c r="N8" s="126" t="str">
        <f t="shared" si="21"/>
        <v/>
      </c>
      <c r="O8" s="125" t="str">
        <f t="shared" si="22"/>
        <v/>
      </c>
      <c r="P8" s="126" t="str">
        <f t="shared" si="1"/>
        <v/>
      </c>
      <c r="Q8" s="126" t="str">
        <f>IF(H:H="","",IF(減価償却費!R:R="",100,減価償却費!R:R))</f>
        <v/>
      </c>
      <c r="R8" s="126" t="str">
        <f t="shared" si="23"/>
        <v/>
      </c>
      <c r="S8" s="125" t="str">
        <f t="shared" si="24"/>
        <v/>
      </c>
      <c r="T8" s="125" t="str">
        <f t="shared" si="25"/>
        <v/>
      </c>
      <c r="U8" s="766" t="str">
        <f>IF(D:D="","",VLOOKUP(C:C,耐用年数表!S:Y,COLUMN(IF(D:D&lt;=1997,耐用年数表!T:T,IF(D:D&lt;=2000,耐用年数表!U:U,IF(D:D&lt;=2008,耐用年数表!V:V,耐用年数表!Y:Y))))-COLUMN(耐用年数表!S:S)+1,0))</f>
        <v/>
      </c>
      <c r="V8" s="125" t="str">
        <f>IF(U:U="","",VLOOKUP(U:U,耐用年数表!A:E,IF(G:G=1,COLUMN(耐用年数表!E:E),COLUMN(耐用年数表!B:B)),0))</f>
        <v/>
      </c>
      <c r="W8" s="125" t="str">
        <f t="shared" si="2"/>
        <v/>
      </c>
      <c r="X8" s="126">
        <f t="shared" si="3"/>
        <v>0</v>
      </c>
      <c r="Y8" s="768" t="str">
        <f>IF(D:D&lt;=1997,VLOOKUP(C:C,耐用年数表!S:Y,COLUMN(耐用年数表!T:T)-COLUMN(耐用年数表!S:S)+1,0),"")</f>
        <v/>
      </c>
      <c r="Z8" s="764" t="str">
        <f>IF(Y:Y="","",VLOOKUP(Y:Y,耐用年数表!A:E,COLUMN(耐用年数表!B:B),0))</f>
        <v/>
      </c>
      <c r="AA8" s="768" t="str">
        <f>IF(D:D&lt;=2000,VLOOKUP(C:C,耐用年数表!S:Y,COLUMN(耐用年数表!U:U)-COLUMN(耐用年数表!S:S)+1,0),"")</f>
        <v/>
      </c>
      <c r="AB8" s="764" t="str">
        <f>IF(AA:AA="","",VLOOKUP(AA:AA,耐用年数表!A:E,COLUMN(耐用年数表!B:B),0))</f>
        <v/>
      </c>
      <c r="AC8" s="768" t="str">
        <f>IF(D:D&lt;=2008,VLOOKUP(C:C,耐用年数表!S:Y,COLUMN(耐用年数表!V:V)-COLUMN(耐用年数表!S:S)+1,0),"")</f>
        <v/>
      </c>
      <c r="AD8" s="764" t="str">
        <f>IF(AC:AC="","",VLOOKUP(AC:AC,耐用年数表!A:E,IF(G:G=1,COLUMN(耐用年数表!E:E),COLUMN(耐用年数表!B:B)),0))</f>
        <v/>
      </c>
      <c r="AE8" s="768" t="e">
        <f>IF(D:D&lt;=$D$3,VLOOKUP(C:C,耐用年数表!S:Y,COLUMN(耐用年数表!Y:Y)-COLUMN(耐用年数表!S:S)+1,0),"")</f>
        <v>#N/A</v>
      </c>
      <c r="AF8" s="764" t="e">
        <f>IF(AE:AE="","",VLOOKUP(AE:AE,耐用年数表!A:E,IF(G:G=1,COLUMN(耐用年数表!E:E),COLUMN(耐用年数表!B:B)),0))</f>
        <v>#N/A</v>
      </c>
      <c r="AG8" s="782" t="str">
        <f t="shared" si="4"/>
        <v/>
      </c>
      <c r="AH8" s="769" t="str">
        <f t="shared" si="5"/>
        <v/>
      </c>
      <c r="AI8" s="125" t="str">
        <f t="shared" si="6"/>
        <v/>
      </c>
      <c r="AJ8" s="126">
        <f t="shared" si="26"/>
        <v>0</v>
      </c>
      <c r="AK8" s="126">
        <f t="shared" si="7"/>
        <v>0</v>
      </c>
      <c r="AL8" s="768" t="e">
        <f t="shared" si="27"/>
        <v>#N/A</v>
      </c>
      <c r="AM8" s="781">
        <f t="shared" si="8"/>
        <v>0</v>
      </c>
      <c r="AN8" s="768">
        <f t="shared" si="9"/>
        <v>0</v>
      </c>
      <c r="AO8" s="771">
        <f t="shared" si="10"/>
        <v>0</v>
      </c>
      <c r="AP8" s="126" t="str">
        <f t="shared" si="11"/>
        <v/>
      </c>
      <c r="AQ8" s="764" t="str">
        <f t="shared" si="12"/>
        <v/>
      </c>
      <c r="AR8" s="126" t="str">
        <f t="shared" si="28"/>
        <v/>
      </c>
      <c r="AS8" s="766">
        <f t="shared" si="29"/>
        <v>0</v>
      </c>
      <c r="AT8" s="771" t="str">
        <f t="shared" si="13"/>
        <v/>
      </c>
      <c r="AU8" s="768">
        <f t="shared" si="30"/>
        <v>0</v>
      </c>
      <c r="AV8" s="771">
        <f t="shared" ref="AV8:CA8" si="33">AV88+IF($AH8="",0,IF(AND($D8+AV$5-1&gt;=$AH8,$D8+AV$5-1&lt;=$AH8+3),$AJ8,IF($D8+AV$5-1=$AH8+4,$AK8,0)))</f>
        <v>0</v>
      </c>
      <c r="AW8" s="126">
        <f t="shared" si="33"/>
        <v>0</v>
      </c>
      <c r="AX8" s="776">
        <f t="shared" si="33"/>
        <v>0</v>
      </c>
      <c r="AY8" s="126">
        <f t="shared" si="33"/>
        <v>0</v>
      </c>
      <c r="AZ8" s="126">
        <f t="shared" si="33"/>
        <v>0</v>
      </c>
      <c r="BA8" s="126">
        <f t="shared" si="33"/>
        <v>0</v>
      </c>
      <c r="BB8" s="126">
        <f t="shared" si="33"/>
        <v>0</v>
      </c>
      <c r="BC8" s="126">
        <f t="shared" si="33"/>
        <v>0</v>
      </c>
      <c r="BD8" s="126">
        <f t="shared" si="33"/>
        <v>0</v>
      </c>
      <c r="BE8" s="126">
        <f t="shared" si="33"/>
        <v>0</v>
      </c>
      <c r="BF8" s="126">
        <f t="shared" si="33"/>
        <v>0</v>
      </c>
      <c r="BG8" s="126">
        <f t="shared" si="33"/>
        <v>0</v>
      </c>
      <c r="BH8" s="126">
        <f t="shared" si="33"/>
        <v>0</v>
      </c>
      <c r="BI8" s="126">
        <f t="shared" si="33"/>
        <v>0</v>
      </c>
      <c r="BJ8" s="126">
        <f t="shared" si="33"/>
        <v>0</v>
      </c>
      <c r="BK8" s="126">
        <f t="shared" si="33"/>
        <v>0</v>
      </c>
      <c r="BL8" s="126">
        <f t="shared" si="33"/>
        <v>0</v>
      </c>
      <c r="BM8" s="126">
        <f t="shared" si="33"/>
        <v>0</v>
      </c>
      <c r="BN8" s="126">
        <f t="shared" si="33"/>
        <v>0</v>
      </c>
      <c r="BO8" s="126">
        <f t="shared" si="33"/>
        <v>0</v>
      </c>
      <c r="BP8" s="126">
        <f t="shared" si="33"/>
        <v>0</v>
      </c>
      <c r="BQ8" s="126">
        <f t="shared" si="33"/>
        <v>0</v>
      </c>
      <c r="BR8" s="126">
        <f t="shared" si="33"/>
        <v>0</v>
      </c>
      <c r="BS8" s="126">
        <f t="shared" si="33"/>
        <v>0</v>
      </c>
      <c r="BT8" s="126">
        <f t="shared" si="33"/>
        <v>0</v>
      </c>
      <c r="BU8" s="126">
        <f t="shared" si="33"/>
        <v>0</v>
      </c>
      <c r="BV8" s="126">
        <f t="shared" si="33"/>
        <v>0</v>
      </c>
      <c r="BW8" s="126">
        <f t="shared" si="33"/>
        <v>0</v>
      </c>
      <c r="BX8" s="126">
        <f t="shared" si="33"/>
        <v>0</v>
      </c>
      <c r="BY8" s="126">
        <f t="shared" si="33"/>
        <v>0</v>
      </c>
      <c r="BZ8" s="126">
        <f t="shared" si="33"/>
        <v>0</v>
      </c>
      <c r="CA8" s="126">
        <f t="shared" si="33"/>
        <v>0</v>
      </c>
      <c r="CB8" s="126">
        <f t="shared" ref="CB8:DK8" si="34">CB88+IF($AH8="",0,IF(AND($D8+CB$5-1&gt;=$AH8,$D8+CB$5-1&lt;=$AH8+3),$AJ8,IF($D8+CB$5-1=$AH8+4,$AK8,0)))</f>
        <v>0</v>
      </c>
      <c r="CC8" s="126">
        <f t="shared" si="34"/>
        <v>0</v>
      </c>
      <c r="CD8" s="126">
        <f t="shared" si="34"/>
        <v>0</v>
      </c>
      <c r="CE8" s="126">
        <f t="shared" si="34"/>
        <v>0</v>
      </c>
      <c r="CF8" s="126">
        <f t="shared" si="34"/>
        <v>0</v>
      </c>
      <c r="CG8" s="126">
        <f t="shared" si="34"/>
        <v>0</v>
      </c>
      <c r="CH8" s="126">
        <f t="shared" si="34"/>
        <v>0</v>
      </c>
      <c r="CI8" s="126">
        <f t="shared" si="34"/>
        <v>0</v>
      </c>
      <c r="CJ8" s="126">
        <f t="shared" si="34"/>
        <v>0</v>
      </c>
      <c r="CK8" s="126">
        <f t="shared" si="34"/>
        <v>0</v>
      </c>
      <c r="CL8" s="126">
        <f t="shared" si="34"/>
        <v>0</v>
      </c>
      <c r="CM8" s="126">
        <f t="shared" si="34"/>
        <v>0</v>
      </c>
      <c r="CN8" s="126">
        <f t="shared" si="34"/>
        <v>0</v>
      </c>
      <c r="CO8" s="126">
        <f t="shared" si="34"/>
        <v>0</v>
      </c>
      <c r="CP8" s="126">
        <f t="shared" si="34"/>
        <v>0</v>
      </c>
      <c r="CQ8" s="126">
        <f t="shared" si="34"/>
        <v>0</v>
      </c>
      <c r="CR8" s="126">
        <f t="shared" si="34"/>
        <v>0</v>
      </c>
      <c r="CS8" s="126">
        <f t="shared" si="34"/>
        <v>0</v>
      </c>
      <c r="CT8" s="126">
        <f t="shared" si="34"/>
        <v>0</v>
      </c>
      <c r="CU8" s="126">
        <f t="shared" si="34"/>
        <v>0</v>
      </c>
      <c r="CV8" s="126">
        <f t="shared" si="34"/>
        <v>0</v>
      </c>
      <c r="CW8" s="126">
        <f t="shared" si="34"/>
        <v>0</v>
      </c>
      <c r="CX8" s="126">
        <f t="shared" si="34"/>
        <v>0</v>
      </c>
      <c r="CY8" s="126">
        <f t="shared" si="34"/>
        <v>0</v>
      </c>
      <c r="CZ8" s="126">
        <f t="shared" si="34"/>
        <v>0</v>
      </c>
      <c r="DA8" s="126">
        <f t="shared" si="34"/>
        <v>0</v>
      </c>
      <c r="DB8" s="126">
        <f t="shared" si="34"/>
        <v>0</v>
      </c>
      <c r="DC8" s="126">
        <f t="shared" si="34"/>
        <v>0</v>
      </c>
      <c r="DD8" s="126">
        <f t="shared" si="34"/>
        <v>0</v>
      </c>
      <c r="DE8" s="126">
        <f t="shared" si="34"/>
        <v>0</v>
      </c>
      <c r="DF8" s="126">
        <f t="shared" si="34"/>
        <v>0</v>
      </c>
      <c r="DG8" s="126">
        <f t="shared" si="34"/>
        <v>0</v>
      </c>
      <c r="DH8" s="126">
        <f t="shared" si="34"/>
        <v>0</v>
      </c>
      <c r="DI8" s="126">
        <f t="shared" si="34"/>
        <v>0</v>
      </c>
      <c r="DJ8" s="126">
        <f t="shared" si="34"/>
        <v>0</v>
      </c>
      <c r="DK8" s="126">
        <f t="shared" si="34"/>
        <v>0</v>
      </c>
    </row>
    <row r="9" spans="1:115" x14ac:dyDescent="0.15">
      <c r="A9" s="125">
        <v>4</v>
      </c>
      <c r="B9" s="125">
        <f>IF(ISNA(VLOOKUP(C:C,耐用年数表!S:W,COLUMN(耐用年数表!W:W)-COLUMN(耐用年数表!S:S)+1,0)),0,VLOOKUP(C:C,耐用年数表!S:W,COLUMN(耐用年数表!W:W)-COLUMN(耐用年数表!S:S)+1,0))</f>
        <v>0</v>
      </c>
      <c r="C9" s="125" t="str">
        <f>IF(減価償却費!C:C="","",減価償却費!C:C)</f>
        <v/>
      </c>
      <c r="D9" s="125" t="str">
        <f>IF(減価償却費!F:F="","",VLOOKUP(IF(減価償却費!E:E="","R",減価償却費!E:E)&amp;減価償却費!F:F,耐用年数表!G:H,COLUMN(耐用年数表!H:H)-COLUMN(耐用年数表!G:G)+1,0))</f>
        <v/>
      </c>
      <c r="E9" s="125" t="str">
        <f>IF(D:D="","",IF(減価償却費!G:G="",1,減価償却費!G:G))</f>
        <v/>
      </c>
      <c r="F9" s="125" t="str">
        <f>IF(減価償却費!W:W="","",減価償却費!W:W)</f>
        <v/>
      </c>
      <c r="G9" s="125" t="str">
        <f t="shared" si="16"/>
        <v/>
      </c>
      <c r="H9" s="127" t="str">
        <f>IF(減価償却費!H:H="","",減価償却費!H:H)</f>
        <v/>
      </c>
      <c r="I9" s="126" t="str">
        <f t="shared" si="17"/>
        <v/>
      </c>
      <c r="J9" s="170" t="str">
        <f>IF(G:G=1,0,IF(ISNA(VLOOKUP(C:C,耐用年数表!S:X,COLUMN(耐用年数表!X:X)-COLUMN(耐用年数表!S:S)+1,0)),"",VLOOKUP(C:C,耐用年数表!S:X,COLUMN(耐用年数表!X:X)-COLUMN(耐用年数表!S:S)+1,0)))</f>
        <v/>
      </c>
      <c r="K9" s="126" t="str">
        <f t="shared" si="18"/>
        <v/>
      </c>
      <c r="L9" s="126" t="str">
        <f t="shared" si="19"/>
        <v/>
      </c>
      <c r="M9" s="126" t="str">
        <f t="shared" si="20"/>
        <v/>
      </c>
      <c r="N9" s="126" t="str">
        <f t="shared" si="21"/>
        <v/>
      </c>
      <c r="O9" s="125" t="str">
        <f t="shared" si="22"/>
        <v/>
      </c>
      <c r="P9" s="126" t="str">
        <f t="shared" si="1"/>
        <v/>
      </c>
      <c r="Q9" s="126" t="str">
        <f>IF(H:H="","",IF(減価償却費!R:R="",100,減価償却費!R:R))</f>
        <v/>
      </c>
      <c r="R9" s="126" t="str">
        <f t="shared" si="23"/>
        <v/>
      </c>
      <c r="S9" s="125" t="str">
        <f t="shared" si="24"/>
        <v/>
      </c>
      <c r="T9" s="125" t="str">
        <f t="shared" si="25"/>
        <v/>
      </c>
      <c r="U9" s="766" t="str">
        <f>IF(D:D="","",VLOOKUP(C:C,耐用年数表!S:Y,COLUMN(IF(D:D&lt;=1997,耐用年数表!T:T,IF(D:D&lt;=2000,耐用年数表!U:U,IF(D:D&lt;=2008,耐用年数表!V:V,耐用年数表!Y:Y))))-COLUMN(耐用年数表!S:S)+1,0))</f>
        <v/>
      </c>
      <c r="V9" s="125" t="str">
        <f>IF(U:U="","",VLOOKUP(U:U,耐用年数表!A:E,IF(G:G=1,COLUMN(耐用年数表!E:E),COLUMN(耐用年数表!B:B)),0))</f>
        <v/>
      </c>
      <c r="W9" s="125" t="str">
        <f t="shared" si="2"/>
        <v/>
      </c>
      <c r="X9" s="126">
        <f t="shared" si="3"/>
        <v>0</v>
      </c>
      <c r="Y9" s="768" t="str">
        <f>IF(D:D&lt;=1997,VLOOKUP(C:C,耐用年数表!S:Y,COLUMN(耐用年数表!T:T)-COLUMN(耐用年数表!S:S)+1,0),"")</f>
        <v/>
      </c>
      <c r="Z9" s="764" t="str">
        <f>IF(Y:Y="","",VLOOKUP(Y:Y,耐用年数表!A:E,COLUMN(耐用年数表!B:B),0))</f>
        <v/>
      </c>
      <c r="AA9" s="768" t="str">
        <f>IF(D:D&lt;=2000,VLOOKUP(C:C,耐用年数表!S:Y,COLUMN(耐用年数表!U:U)-COLUMN(耐用年数表!S:S)+1,0),"")</f>
        <v/>
      </c>
      <c r="AB9" s="764" t="str">
        <f>IF(AA:AA="","",VLOOKUP(AA:AA,耐用年数表!A:E,COLUMN(耐用年数表!B:B),0))</f>
        <v/>
      </c>
      <c r="AC9" s="768" t="str">
        <f>IF(D:D&lt;=2008,VLOOKUP(C:C,耐用年数表!S:Y,COLUMN(耐用年数表!V:V)-COLUMN(耐用年数表!S:S)+1,0),"")</f>
        <v/>
      </c>
      <c r="AD9" s="764" t="str">
        <f>IF(AC:AC="","",VLOOKUP(AC:AC,耐用年数表!A:E,IF(G:G=1,COLUMN(耐用年数表!E:E),COLUMN(耐用年数表!B:B)),0))</f>
        <v/>
      </c>
      <c r="AE9" s="768" t="e">
        <f>IF(D:D&lt;=$D$3,VLOOKUP(C:C,耐用年数表!S:Y,COLUMN(耐用年数表!Y:Y)-COLUMN(耐用年数表!S:S)+1,0),"")</f>
        <v>#N/A</v>
      </c>
      <c r="AF9" s="764" t="e">
        <f>IF(AE:AE="","",VLOOKUP(AE:AE,耐用年数表!A:E,IF(G:G=1,COLUMN(耐用年数表!E:E),COLUMN(耐用年数表!B:B)),0))</f>
        <v>#N/A</v>
      </c>
      <c r="AG9" s="782" t="str">
        <f t="shared" si="4"/>
        <v/>
      </c>
      <c r="AH9" s="769" t="str">
        <f t="shared" si="5"/>
        <v/>
      </c>
      <c r="AI9" s="125" t="str">
        <f t="shared" si="6"/>
        <v/>
      </c>
      <c r="AJ9" s="126">
        <f t="shared" si="26"/>
        <v>0</v>
      </c>
      <c r="AK9" s="126">
        <f t="shared" si="7"/>
        <v>0</v>
      </c>
      <c r="AL9" s="768" t="e">
        <f t="shared" si="27"/>
        <v>#N/A</v>
      </c>
      <c r="AM9" s="781">
        <f t="shared" si="8"/>
        <v>0</v>
      </c>
      <c r="AN9" s="768">
        <f t="shared" si="9"/>
        <v>0</v>
      </c>
      <c r="AO9" s="771">
        <f t="shared" si="10"/>
        <v>0</v>
      </c>
      <c r="AP9" s="126" t="str">
        <f t="shared" si="11"/>
        <v/>
      </c>
      <c r="AQ9" s="764" t="str">
        <f t="shared" si="12"/>
        <v/>
      </c>
      <c r="AR9" s="126" t="str">
        <f t="shared" si="28"/>
        <v/>
      </c>
      <c r="AS9" s="766">
        <f t="shared" si="29"/>
        <v>0</v>
      </c>
      <c r="AT9" s="771" t="str">
        <f t="shared" si="13"/>
        <v/>
      </c>
      <c r="AU9" s="768">
        <f t="shared" si="30"/>
        <v>0</v>
      </c>
      <c r="AV9" s="771">
        <f t="shared" ref="AV9:CA9" si="35">AV89+IF($AH9="",0,IF(AND($D9+AV$5-1&gt;=$AH9,$D9+AV$5-1&lt;=$AH9+3),$AJ9,IF($D9+AV$5-1=$AH9+4,$AK9,0)))</f>
        <v>0</v>
      </c>
      <c r="AW9" s="126">
        <f t="shared" si="35"/>
        <v>0</v>
      </c>
      <c r="AX9" s="776">
        <f t="shared" si="35"/>
        <v>0</v>
      </c>
      <c r="AY9" s="126">
        <f t="shared" si="35"/>
        <v>0</v>
      </c>
      <c r="AZ9" s="126">
        <f t="shared" si="35"/>
        <v>0</v>
      </c>
      <c r="BA9" s="126">
        <f t="shared" si="35"/>
        <v>0</v>
      </c>
      <c r="BB9" s="126">
        <f t="shared" si="35"/>
        <v>0</v>
      </c>
      <c r="BC9" s="126">
        <f t="shared" si="35"/>
        <v>0</v>
      </c>
      <c r="BD9" s="126">
        <f t="shared" si="35"/>
        <v>0</v>
      </c>
      <c r="BE9" s="126">
        <f t="shared" si="35"/>
        <v>0</v>
      </c>
      <c r="BF9" s="126">
        <f t="shared" si="35"/>
        <v>0</v>
      </c>
      <c r="BG9" s="126">
        <f t="shared" si="35"/>
        <v>0</v>
      </c>
      <c r="BH9" s="126">
        <f t="shared" si="35"/>
        <v>0</v>
      </c>
      <c r="BI9" s="126">
        <f t="shared" si="35"/>
        <v>0</v>
      </c>
      <c r="BJ9" s="126">
        <f t="shared" si="35"/>
        <v>0</v>
      </c>
      <c r="BK9" s="126">
        <f t="shared" si="35"/>
        <v>0</v>
      </c>
      <c r="BL9" s="126">
        <f t="shared" si="35"/>
        <v>0</v>
      </c>
      <c r="BM9" s="126">
        <f t="shared" si="35"/>
        <v>0</v>
      </c>
      <c r="BN9" s="126">
        <f t="shared" si="35"/>
        <v>0</v>
      </c>
      <c r="BO9" s="126">
        <f t="shared" si="35"/>
        <v>0</v>
      </c>
      <c r="BP9" s="126">
        <f t="shared" si="35"/>
        <v>0</v>
      </c>
      <c r="BQ9" s="126">
        <f t="shared" si="35"/>
        <v>0</v>
      </c>
      <c r="BR9" s="126">
        <f t="shared" si="35"/>
        <v>0</v>
      </c>
      <c r="BS9" s="126">
        <f t="shared" si="35"/>
        <v>0</v>
      </c>
      <c r="BT9" s="126">
        <f t="shared" si="35"/>
        <v>0</v>
      </c>
      <c r="BU9" s="126">
        <f t="shared" si="35"/>
        <v>0</v>
      </c>
      <c r="BV9" s="126">
        <f t="shared" si="35"/>
        <v>0</v>
      </c>
      <c r="BW9" s="126">
        <f t="shared" si="35"/>
        <v>0</v>
      </c>
      <c r="BX9" s="126">
        <f t="shared" si="35"/>
        <v>0</v>
      </c>
      <c r="BY9" s="126">
        <f t="shared" si="35"/>
        <v>0</v>
      </c>
      <c r="BZ9" s="126">
        <f t="shared" si="35"/>
        <v>0</v>
      </c>
      <c r="CA9" s="126">
        <f t="shared" si="35"/>
        <v>0</v>
      </c>
      <c r="CB9" s="126">
        <f t="shared" ref="CB9:DK9" si="36">CB89+IF($AH9="",0,IF(AND($D9+CB$5-1&gt;=$AH9,$D9+CB$5-1&lt;=$AH9+3),$AJ9,IF($D9+CB$5-1=$AH9+4,$AK9,0)))</f>
        <v>0</v>
      </c>
      <c r="CC9" s="126">
        <f t="shared" si="36"/>
        <v>0</v>
      </c>
      <c r="CD9" s="126">
        <f t="shared" si="36"/>
        <v>0</v>
      </c>
      <c r="CE9" s="126">
        <f t="shared" si="36"/>
        <v>0</v>
      </c>
      <c r="CF9" s="126">
        <f t="shared" si="36"/>
        <v>0</v>
      </c>
      <c r="CG9" s="126">
        <f t="shared" si="36"/>
        <v>0</v>
      </c>
      <c r="CH9" s="126">
        <f t="shared" si="36"/>
        <v>0</v>
      </c>
      <c r="CI9" s="126">
        <f t="shared" si="36"/>
        <v>0</v>
      </c>
      <c r="CJ9" s="126">
        <f t="shared" si="36"/>
        <v>0</v>
      </c>
      <c r="CK9" s="126">
        <f t="shared" si="36"/>
        <v>0</v>
      </c>
      <c r="CL9" s="126">
        <f t="shared" si="36"/>
        <v>0</v>
      </c>
      <c r="CM9" s="126">
        <f t="shared" si="36"/>
        <v>0</v>
      </c>
      <c r="CN9" s="126">
        <f t="shared" si="36"/>
        <v>0</v>
      </c>
      <c r="CO9" s="126">
        <f t="shared" si="36"/>
        <v>0</v>
      </c>
      <c r="CP9" s="126">
        <f t="shared" si="36"/>
        <v>0</v>
      </c>
      <c r="CQ9" s="126">
        <f t="shared" si="36"/>
        <v>0</v>
      </c>
      <c r="CR9" s="126">
        <f t="shared" si="36"/>
        <v>0</v>
      </c>
      <c r="CS9" s="126">
        <f t="shared" si="36"/>
        <v>0</v>
      </c>
      <c r="CT9" s="126">
        <f t="shared" si="36"/>
        <v>0</v>
      </c>
      <c r="CU9" s="126">
        <f t="shared" si="36"/>
        <v>0</v>
      </c>
      <c r="CV9" s="126">
        <f t="shared" si="36"/>
        <v>0</v>
      </c>
      <c r="CW9" s="126">
        <f t="shared" si="36"/>
        <v>0</v>
      </c>
      <c r="CX9" s="126">
        <f t="shared" si="36"/>
        <v>0</v>
      </c>
      <c r="CY9" s="126">
        <f t="shared" si="36"/>
        <v>0</v>
      </c>
      <c r="CZ9" s="126">
        <f t="shared" si="36"/>
        <v>0</v>
      </c>
      <c r="DA9" s="126">
        <f t="shared" si="36"/>
        <v>0</v>
      </c>
      <c r="DB9" s="126">
        <f t="shared" si="36"/>
        <v>0</v>
      </c>
      <c r="DC9" s="126">
        <f t="shared" si="36"/>
        <v>0</v>
      </c>
      <c r="DD9" s="126">
        <f t="shared" si="36"/>
        <v>0</v>
      </c>
      <c r="DE9" s="126">
        <f t="shared" si="36"/>
        <v>0</v>
      </c>
      <c r="DF9" s="126">
        <f t="shared" si="36"/>
        <v>0</v>
      </c>
      <c r="DG9" s="126">
        <f t="shared" si="36"/>
        <v>0</v>
      </c>
      <c r="DH9" s="126">
        <f t="shared" si="36"/>
        <v>0</v>
      </c>
      <c r="DI9" s="126">
        <f t="shared" si="36"/>
        <v>0</v>
      </c>
      <c r="DJ9" s="126">
        <f t="shared" si="36"/>
        <v>0</v>
      </c>
      <c r="DK9" s="126">
        <f t="shared" si="36"/>
        <v>0</v>
      </c>
    </row>
    <row r="10" spans="1:115" x14ac:dyDescent="0.15">
      <c r="A10" s="125">
        <v>5</v>
      </c>
      <c r="B10" s="125">
        <f>IF(ISNA(VLOOKUP(C:C,耐用年数表!S:W,COLUMN(耐用年数表!W:W)-COLUMN(耐用年数表!S:S)+1,0)),0,VLOOKUP(C:C,耐用年数表!S:W,COLUMN(耐用年数表!W:W)-COLUMN(耐用年数表!S:S)+1,0))</f>
        <v>0</v>
      </c>
      <c r="C10" s="125" t="str">
        <f>IF(減価償却費!C:C="","",減価償却費!C:C)</f>
        <v/>
      </c>
      <c r="D10" s="125" t="str">
        <f>IF(減価償却費!F:F="","",VLOOKUP(IF(減価償却費!E:E="","R",減価償却費!E:E)&amp;減価償却費!F:F,耐用年数表!G:H,COLUMN(耐用年数表!H:H)-COLUMN(耐用年数表!G:G)+1,0))</f>
        <v/>
      </c>
      <c r="E10" s="125" t="str">
        <f>IF(D:D="","",IF(減価償却費!G:G="",1,減価償却費!G:G))</f>
        <v/>
      </c>
      <c r="F10" s="125" t="str">
        <f>IF(減価償却費!W:W="","",減価償却費!W:W)</f>
        <v/>
      </c>
      <c r="G10" s="125" t="str">
        <f t="shared" si="16"/>
        <v/>
      </c>
      <c r="H10" s="127" t="str">
        <f>IF(減価償却費!H:H="","",減価償却費!H:H)</f>
        <v/>
      </c>
      <c r="I10" s="126" t="str">
        <f t="shared" si="17"/>
        <v/>
      </c>
      <c r="J10" s="170" t="str">
        <f>IF(G:G=1,0,IF(ISNA(VLOOKUP(C:C,耐用年数表!S:X,COLUMN(耐用年数表!X:X)-COLUMN(耐用年数表!S:S)+1,0)),"",VLOOKUP(C:C,耐用年数表!S:X,COLUMN(耐用年数表!X:X)-COLUMN(耐用年数表!S:S)+1,0)))</f>
        <v/>
      </c>
      <c r="K10" s="126" t="str">
        <f t="shared" si="18"/>
        <v/>
      </c>
      <c r="L10" s="126" t="str">
        <f t="shared" si="19"/>
        <v/>
      </c>
      <c r="M10" s="126" t="str">
        <f t="shared" si="20"/>
        <v/>
      </c>
      <c r="N10" s="126" t="str">
        <f t="shared" si="21"/>
        <v/>
      </c>
      <c r="O10" s="125" t="str">
        <f t="shared" si="22"/>
        <v/>
      </c>
      <c r="P10" s="126" t="str">
        <f t="shared" si="1"/>
        <v/>
      </c>
      <c r="Q10" s="126" t="str">
        <f>IF(H:H="","",IF(減価償却費!R:R="",100,減価償却費!R:R))</f>
        <v/>
      </c>
      <c r="R10" s="126" t="str">
        <f t="shared" si="23"/>
        <v/>
      </c>
      <c r="S10" s="125" t="str">
        <f t="shared" si="24"/>
        <v/>
      </c>
      <c r="T10" s="125" t="str">
        <f t="shared" si="25"/>
        <v/>
      </c>
      <c r="U10" s="766" t="str">
        <f>IF(D:D="","",VLOOKUP(C:C,耐用年数表!S:Y,COLUMN(IF(D:D&lt;=1997,耐用年数表!T:T,IF(D:D&lt;=2000,耐用年数表!U:U,IF(D:D&lt;=2008,耐用年数表!V:V,耐用年数表!Y:Y))))-COLUMN(耐用年数表!S:S)+1,0))</f>
        <v/>
      </c>
      <c r="V10" s="125" t="str">
        <f>IF(U:U="","",VLOOKUP(U:U,耐用年数表!A:E,IF(G:G=1,COLUMN(耐用年数表!E:E),COLUMN(耐用年数表!B:B)),0))</f>
        <v/>
      </c>
      <c r="W10" s="125" t="str">
        <f t="shared" si="2"/>
        <v/>
      </c>
      <c r="X10" s="126">
        <f t="shared" si="3"/>
        <v>0</v>
      </c>
      <c r="Y10" s="768" t="str">
        <f>IF(D:D&lt;=1997,VLOOKUP(C:C,耐用年数表!S:Y,COLUMN(耐用年数表!T:T)-COLUMN(耐用年数表!S:S)+1,0),"")</f>
        <v/>
      </c>
      <c r="Z10" s="764" t="str">
        <f>IF(Y:Y="","",VLOOKUP(Y:Y,耐用年数表!A:E,COLUMN(耐用年数表!B:B),0))</f>
        <v/>
      </c>
      <c r="AA10" s="768" t="str">
        <f>IF(D:D&lt;=2000,VLOOKUP(C:C,耐用年数表!S:Y,COLUMN(耐用年数表!U:U)-COLUMN(耐用年数表!S:S)+1,0),"")</f>
        <v/>
      </c>
      <c r="AB10" s="764" t="str">
        <f>IF(AA:AA="","",VLOOKUP(AA:AA,耐用年数表!A:E,COLUMN(耐用年数表!B:B),0))</f>
        <v/>
      </c>
      <c r="AC10" s="768" t="str">
        <f>IF(D:D&lt;=2008,VLOOKUP(C:C,耐用年数表!S:Y,COLUMN(耐用年数表!V:V)-COLUMN(耐用年数表!S:S)+1,0),"")</f>
        <v/>
      </c>
      <c r="AD10" s="764" t="str">
        <f>IF(AC:AC="","",VLOOKUP(AC:AC,耐用年数表!A:E,IF(G:G=1,COLUMN(耐用年数表!E:E),COLUMN(耐用年数表!B:B)),0))</f>
        <v/>
      </c>
      <c r="AE10" s="768" t="e">
        <f>IF(D:D&lt;=$D$3,VLOOKUP(C:C,耐用年数表!S:Y,COLUMN(耐用年数表!Y:Y)-COLUMN(耐用年数表!S:S)+1,0),"")</f>
        <v>#N/A</v>
      </c>
      <c r="AF10" s="764" t="e">
        <f>IF(AE:AE="","",VLOOKUP(AE:AE,耐用年数表!A:E,IF(G:G=1,COLUMN(耐用年数表!E:E),COLUMN(耐用年数表!B:B)),0))</f>
        <v>#N/A</v>
      </c>
      <c r="AG10" s="782" t="str">
        <f t="shared" si="4"/>
        <v/>
      </c>
      <c r="AH10" s="769" t="str">
        <f t="shared" si="5"/>
        <v/>
      </c>
      <c r="AI10" s="125" t="str">
        <f t="shared" si="6"/>
        <v/>
      </c>
      <c r="AJ10" s="126">
        <f t="shared" si="26"/>
        <v>0</v>
      </c>
      <c r="AK10" s="126">
        <f t="shared" si="7"/>
        <v>0</v>
      </c>
      <c r="AL10" s="768" t="e">
        <f t="shared" si="27"/>
        <v>#N/A</v>
      </c>
      <c r="AM10" s="781">
        <f t="shared" si="8"/>
        <v>0</v>
      </c>
      <c r="AN10" s="768">
        <f t="shared" si="9"/>
        <v>0</v>
      </c>
      <c r="AO10" s="771">
        <f t="shared" si="10"/>
        <v>0</v>
      </c>
      <c r="AP10" s="126" t="str">
        <f t="shared" si="11"/>
        <v/>
      </c>
      <c r="AQ10" s="764" t="str">
        <f t="shared" si="12"/>
        <v/>
      </c>
      <c r="AR10" s="126" t="str">
        <f t="shared" si="28"/>
        <v/>
      </c>
      <c r="AS10" s="766">
        <f t="shared" si="29"/>
        <v>0</v>
      </c>
      <c r="AT10" s="771" t="str">
        <f t="shared" si="13"/>
        <v/>
      </c>
      <c r="AU10" s="768">
        <f t="shared" si="30"/>
        <v>0</v>
      </c>
      <c r="AV10" s="771">
        <f t="shared" ref="AV10:CA10" si="37">AV90+IF($AH10="",0,IF(AND($D10+AV$5-1&gt;=$AH10,$D10+AV$5-1&lt;=$AH10+3),$AJ10,IF($D10+AV$5-1=$AH10+4,$AK10,0)))</f>
        <v>0</v>
      </c>
      <c r="AW10" s="126">
        <f t="shared" si="37"/>
        <v>0</v>
      </c>
      <c r="AX10" s="776">
        <f t="shared" si="37"/>
        <v>0</v>
      </c>
      <c r="AY10" s="126">
        <f t="shared" si="37"/>
        <v>0</v>
      </c>
      <c r="AZ10" s="126">
        <f t="shared" si="37"/>
        <v>0</v>
      </c>
      <c r="BA10" s="126">
        <f t="shared" si="37"/>
        <v>0</v>
      </c>
      <c r="BB10" s="126">
        <f t="shared" si="37"/>
        <v>0</v>
      </c>
      <c r="BC10" s="126">
        <f t="shared" si="37"/>
        <v>0</v>
      </c>
      <c r="BD10" s="126">
        <f t="shared" si="37"/>
        <v>0</v>
      </c>
      <c r="BE10" s="126">
        <f t="shared" si="37"/>
        <v>0</v>
      </c>
      <c r="BF10" s="126">
        <f t="shared" si="37"/>
        <v>0</v>
      </c>
      <c r="BG10" s="126">
        <f t="shared" si="37"/>
        <v>0</v>
      </c>
      <c r="BH10" s="126">
        <f t="shared" si="37"/>
        <v>0</v>
      </c>
      <c r="BI10" s="126">
        <f t="shared" si="37"/>
        <v>0</v>
      </c>
      <c r="BJ10" s="126">
        <f t="shared" si="37"/>
        <v>0</v>
      </c>
      <c r="BK10" s="126">
        <f t="shared" si="37"/>
        <v>0</v>
      </c>
      <c r="BL10" s="126">
        <f t="shared" si="37"/>
        <v>0</v>
      </c>
      <c r="BM10" s="126">
        <f t="shared" si="37"/>
        <v>0</v>
      </c>
      <c r="BN10" s="126">
        <f t="shared" si="37"/>
        <v>0</v>
      </c>
      <c r="BO10" s="126">
        <f t="shared" si="37"/>
        <v>0</v>
      </c>
      <c r="BP10" s="126">
        <f t="shared" si="37"/>
        <v>0</v>
      </c>
      <c r="BQ10" s="126">
        <f t="shared" si="37"/>
        <v>0</v>
      </c>
      <c r="BR10" s="126">
        <f t="shared" si="37"/>
        <v>0</v>
      </c>
      <c r="BS10" s="126">
        <f t="shared" si="37"/>
        <v>0</v>
      </c>
      <c r="BT10" s="126">
        <f t="shared" si="37"/>
        <v>0</v>
      </c>
      <c r="BU10" s="126">
        <f t="shared" si="37"/>
        <v>0</v>
      </c>
      <c r="BV10" s="126">
        <f t="shared" si="37"/>
        <v>0</v>
      </c>
      <c r="BW10" s="126">
        <f t="shared" si="37"/>
        <v>0</v>
      </c>
      <c r="BX10" s="126">
        <f t="shared" si="37"/>
        <v>0</v>
      </c>
      <c r="BY10" s="126">
        <f t="shared" si="37"/>
        <v>0</v>
      </c>
      <c r="BZ10" s="126">
        <f t="shared" si="37"/>
        <v>0</v>
      </c>
      <c r="CA10" s="126">
        <f t="shared" si="37"/>
        <v>0</v>
      </c>
      <c r="CB10" s="126">
        <f t="shared" ref="CB10:DK10" si="38">CB90+IF($AH10="",0,IF(AND($D10+CB$5-1&gt;=$AH10,$D10+CB$5-1&lt;=$AH10+3),$AJ10,IF($D10+CB$5-1=$AH10+4,$AK10,0)))</f>
        <v>0</v>
      </c>
      <c r="CC10" s="126">
        <f t="shared" si="38"/>
        <v>0</v>
      </c>
      <c r="CD10" s="126">
        <f t="shared" si="38"/>
        <v>0</v>
      </c>
      <c r="CE10" s="126">
        <f t="shared" si="38"/>
        <v>0</v>
      </c>
      <c r="CF10" s="126">
        <f t="shared" si="38"/>
        <v>0</v>
      </c>
      <c r="CG10" s="126">
        <f t="shared" si="38"/>
        <v>0</v>
      </c>
      <c r="CH10" s="126">
        <f t="shared" si="38"/>
        <v>0</v>
      </c>
      <c r="CI10" s="126">
        <f t="shared" si="38"/>
        <v>0</v>
      </c>
      <c r="CJ10" s="126">
        <f t="shared" si="38"/>
        <v>0</v>
      </c>
      <c r="CK10" s="126">
        <f t="shared" si="38"/>
        <v>0</v>
      </c>
      <c r="CL10" s="126">
        <f t="shared" si="38"/>
        <v>0</v>
      </c>
      <c r="CM10" s="126">
        <f t="shared" si="38"/>
        <v>0</v>
      </c>
      <c r="CN10" s="126">
        <f t="shared" si="38"/>
        <v>0</v>
      </c>
      <c r="CO10" s="126">
        <f t="shared" si="38"/>
        <v>0</v>
      </c>
      <c r="CP10" s="126">
        <f t="shared" si="38"/>
        <v>0</v>
      </c>
      <c r="CQ10" s="126">
        <f t="shared" si="38"/>
        <v>0</v>
      </c>
      <c r="CR10" s="126">
        <f t="shared" si="38"/>
        <v>0</v>
      </c>
      <c r="CS10" s="126">
        <f t="shared" si="38"/>
        <v>0</v>
      </c>
      <c r="CT10" s="126">
        <f t="shared" si="38"/>
        <v>0</v>
      </c>
      <c r="CU10" s="126">
        <f t="shared" si="38"/>
        <v>0</v>
      </c>
      <c r="CV10" s="126">
        <f t="shared" si="38"/>
        <v>0</v>
      </c>
      <c r="CW10" s="126">
        <f t="shared" si="38"/>
        <v>0</v>
      </c>
      <c r="CX10" s="126">
        <f t="shared" si="38"/>
        <v>0</v>
      </c>
      <c r="CY10" s="126">
        <f t="shared" si="38"/>
        <v>0</v>
      </c>
      <c r="CZ10" s="126">
        <f t="shared" si="38"/>
        <v>0</v>
      </c>
      <c r="DA10" s="126">
        <f t="shared" si="38"/>
        <v>0</v>
      </c>
      <c r="DB10" s="126">
        <f t="shared" si="38"/>
        <v>0</v>
      </c>
      <c r="DC10" s="126">
        <f t="shared" si="38"/>
        <v>0</v>
      </c>
      <c r="DD10" s="126">
        <f t="shared" si="38"/>
        <v>0</v>
      </c>
      <c r="DE10" s="126">
        <f t="shared" si="38"/>
        <v>0</v>
      </c>
      <c r="DF10" s="126">
        <f t="shared" si="38"/>
        <v>0</v>
      </c>
      <c r="DG10" s="126">
        <f t="shared" si="38"/>
        <v>0</v>
      </c>
      <c r="DH10" s="126">
        <f t="shared" si="38"/>
        <v>0</v>
      </c>
      <c r="DI10" s="126">
        <f t="shared" si="38"/>
        <v>0</v>
      </c>
      <c r="DJ10" s="126">
        <f t="shared" si="38"/>
        <v>0</v>
      </c>
      <c r="DK10" s="126">
        <f t="shared" si="38"/>
        <v>0</v>
      </c>
    </row>
    <row r="11" spans="1:115" x14ac:dyDescent="0.15">
      <c r="A11" s="125">
        <v>6</v>
      </c>
      <c r="B11" s="125">
        <f>IF(ISNA(VLOOKUP(C:C,耐用年数表!S:W,COLUMN(耐用年数表!W:W)-COLUMN(耐用年数表!S:S)+1,0)),0,VLOOKUP(C:C,耐用年数表!S:W,COLUMN(耐用年数表!W:W)-COLUMN(耐用年数表!S:S)+1,0))</f>
        <v>0</v>
      </c>
      <c r="C11" s="125" t="str">
        <f>IF(減価償却費!C:C="","",減価償却費!C:C)</f>
        <v/>
      </c>
      <c r="D11" s="125" t="str">
        <f>IF(減価償却費!F:F="","",VLOOKUP(IF(減価償却費!E:E="","R",減価償却費!E:E)&amp;減価償却費!F:F,耐用年数表!G:H,COLUMN(耐用年数表!H:H)-COLUMN(耐用年数表!G:G)+1,0))</f>
        <v/>
      </c>
      <c r="E11" s="125" t="str">
        <f>IF(D:D="","",IF(減価償却費!G:G="",1,減価償却費!G:G))</f>
        <v/>
      </c>
      <c r="F11" s="125" t="str">
        <f>IF(減価償却費!W:W="","",減価償却費!W:W)</f>
        <v/>
      </c>
      <c r="G11" s="125" t="str">
        <f t="shared" si="16"/>
        <v/>
      </c>
      <c r="H11" s="127" t="str">
        <f>IF(減価償却費!H:H="","",減価償却費!H:H)</f>
        <v/>
      </c>
      <c r="I11" s="126" t="str">
        <f t="shared" si="17"/>
        <v/>
      </c>
      <c r="J11" s="170" t="str">
        <f>IF(G:G=1,0,IF(ISNA(VLOOKUP(C:C,耐用年数表!S:X,COLUMN(耐用年数表!X:X)-COLUMN(耐用年数表!S:S)+1,0)),"",VLOOKUP(C:C,耐用年数表!S:X,COLUMN(耐用年数表!X:X)-COLUMN(耐用年数表!S:S)+1,0)))</f>
        <v/>
      </c>
      <c r="K11" s="126" t="str">
        <f t="shared" si="18"/>
        <v/>
      </c>
      <c r="L11" s="126" t="str">
        <f t="shared" si="19"/>
        <v/>
      </c>
      <c r="M11" s="126" t="str">
        <f t="shared" si="20"/>
        <v/>
      </c>
      <c r="N11" s="126" t="str">
        <f t="shared" si="21"/>
        <v/>
      </c>
      <c r="O11" s="125" t="str">
        <f t="shared" si="22"/>
        <v/>
      </c>
      <c r="P11" s="126" t="str">
        <f t="shared" si="1"/>
        <v/>
      </c>
      <c r="Q11" s="126" t="str">
        <f>IF(H:H="","",IF(減価償却費!R:R="",100,減価償却費!R:R))</f>
        <v/>
      </c>
      <c r="R11" s="126" t="str">
        <f t="shared" si="23"/>
        <v/>
      </c>
      <c r="S11" s="125" t="str">
        <f t="shared" si="24"/>
        <v/>
      </c>
      <c r="T11" s="125" t="str">
        <f t="shared" si="25"/>
        <v/>
      </c>
      <c r="U11" s="766" t="str">
        <f>IF(D:D="","",VLOOKUP(C:C,耐用年数表!S:Y,COLUMN(IF(D:D&lt;=1997,耐用年数表!T:T,IF(D:D&lt;=2000,耐用年数表!U:U,IF(D:D&lt;=2008,耐用年数表!V:V,耐用年数表!Y:Y))))-COLUMN(耐用年数表!S:S)+1,0))</f>
        <v/>
      </c>
      <c r="V11" s="125" t="str">
        <f>IF(U:U="","",VLOOKUP(U:U,耐用年数表!A:E,IF(G:G=1,COLUMN(耐用年数表!E:E),COLUMN(耐用年数表!B:B)),0))</f>
        <v/>
      </c>
      <c r="W11" s="125" t="str">
        <f t="shared" si="2"/>
        <v/>
      </c>
      <c r="X11" s="126">
        <f t="shared" si="3"/>
        <v>0</v>
      </c>
      <c r="Y11" s="768" t="str">
        <f>IF(D:D&lt;=1997,VLOOKUP(C:C,耐用年数表!S:Y,COLUMN(耐用年数表!T:T)-COLUMN(耐用年数表!S:S)+1,0),"")</f>
        <v/>
      </c>
      <c r="Z11" s="764" t="str">
        <f>IF(Y:Y="","",VLOOKUP(Y:Y,耐用年数表!A:E,COLUMN(耐用年数表!B:B),0))</f>
        <v/>
      </c>
      <c r="AA11" s="768" t="str">
        <f>IF(D:D&lt;=2000,VLOOKUP(C:C,耐用年数表!S:Y,COLUMN(耐用年数表!U:U)-COLUMN(耐用年数表!S:S)+1,0),"")</f>
        <v/>
      </c>
      <c r="AB11" s="764" t="str">
        <f>IF(AA:AA="","",VLOOKUP(AA:AA,耐用年数表!A:E,COLUMN(耐用年数表!B:B),0))</f>
        <v/>
      </c>
      <c r="AC11" s="768" t="str">
        <f>IF(D:D&lt;=2008,VLOOKUP(C:C,耐用年数表!S:Y,COLUMN(耐用年数表!V:V)-COLUMN(耐用年数表!S:S)+1,0),"")</f>
        <v/>
      </c>
      <c r="AD11" s="764" t="str">
        <f>IF(AC:AC="","",VLOOKUP(AC:AC,耐用年数表!A:E,IF(G:G=1,COLUMN(耐用年数表!E:E),COLUMN(耐用年数表!B:B)),0))</f>
        <v/>
      </c>
      <c r="AE11" s="768" t="e">
        <f>IF(D:D&lt;=$D$3,VLOOKUP(C:C,耐用年数表!S:Y,COLUMN(耐用年数表!Y:Y)-COLUMN(耐用年数表!S:S)+1,0),"")</f>
        <v>#N/A</v>
      </c>
      <c r="AF11" s="764" t="e">
        <f>IF(AE:AE="","",VLOOKUP(AE:AE,耐用年数表!A:E,IF(G:G=1,COLUMN(耐用年数表!E:E),COLUMN(耐用年数表!B:B)),0))</f>
        <v>#N/A</v>
      </c>
      <c r="AG11" s="782" t="str">
        <f t="shared" si="4"/>
        <v/>
      </c>
      <c r="AH11" s="769" t="str">
        <f t="shared" si="5"/>
        <v/>
      </c>
      <c r="AI11" s="125" t="str">
        <f t="shared" si="6"/>
        <v/>
      </c>
      <c r="AJ11" s="126">
        <f t="shared" si="26"/>
        <v>0</v>
      </c>
      <c r="AK11" s="126">
        <f t="shared" si="7"/>
        <v>0</v>
      </c>
      <c r="AL11" s="768" t="e">
        <f t="shared" si="27"/>
        <v>#N/A</v>
      </c>
      <c r="AM11" s="781">
        <f t="shared" si="8"/>
        <v>0</v>
      </c>
      <c r="AN11" s="768">
        <f t="shared" si="9"/>
        <v>0</v>
      </c>
      <c r="AO11" s="771">
        <f t="shared" si="10"/>
        <v>0</v>
      </c>
      <c r="AP11" s="126" t="str">
        <f t="shared" si="11"/>
        <v/>
      </c>
      <c r="AQ11" s="764" t="str">
        <f t="shared" si="12"/>
        <v/>
      </c>
      <c r="AR11" s="126" t="str">
        <f t="shared" si="28"/>
        <v/>
      </c>
      <c r="AS11" s="766">
        <f t="shared" si="29"/>
        <v>0</v>
      </c>
      <c r="AT11" s="771" t="str">
        <f t="shared" si="13"/>
        <v/>
      </c>
      <c r="AU11" s="768">
        <f t="shared" si="30"/>
        <v>0</v>
      </c>
      <c r="AV11" s="771">
        <f t="shared" ref="AV11:CA11" si="39">AV91+IF($AH11="",0,IF(AND($D11+AV$5-1&gt;=$AH11,$D11+AV$5-1&lt;=$AH11+3),$AJ11,IF($D11+AV$5-1=$AH11+4,$AK11,0)))</f>
        <v>0</v>
      </c>
      <c r="AW11" s="126">
        <f t="shared" si="39"/>
        <v>0</v>
      </c>
      <c r="AX11" s="776">
        <f t="shared" si="39"/>
        <v>0</v>
      </c>
      <c r="AY11" s="126">
        <f t="shared" si="39"/>
        <v>0</v>
      </c>
      <c r="AZ11" s="126">
        <f t="shared" si="39"/>
        <v>0</v>
      </c>
      <c r="BA11" s="126">
        <f t="shared" si="39"/>
        <v>0</v>
      </c>
      <c r="BB11" s="126">
        <f t="shared" si="39"/>
        <v>0</v>
      </c>
      <c r="BC11" s="126">
        <f t="shared" si="39"/>
        <v>0</v>
      </c>
      <c r="BD11" s="126">
        <f t="shared" si="39"/>
        <v>0</v>
      </c>
      <c r="BE11" s="126">
        <f t="shared" si="39"/>
        <v>0</v>
      </c>
      <c r="BF11" s="126">
        <f t="shared" si="39"/>
        <v>0</v>
      </c>
      <c r="BG11" s="126">
        <f t="shared" si="39"/>
        <v>0</v>
      </c>
      <c r="BH11" s="126">
        <f t="shared" si="39"/>
        <v>0</v>
      </c>
      <c r="BI11" s="126">
        <f t="shared" si="39"/>
        <v>0</v>
      </c>
      <c r="BJ11" s="126">
        <f t="shared" si="39"/>
        <v>0</v>
      </c>
      <c r="BK11" s="126">
        <f t="shared" si="39"/>
        <v>0</v>
      </c>
      <c r="BL11" s="126">
        <f t="shared" si="39"/>
        <v>0</v>
      </c>
      <c r="BM11" s="126">
        <f t="shared" si="39"/>
        <v>0</v>
      </c>
      <c r="BN11" s="126">
        <f t="shared" si="39"/>
        <v>0</v>
      </c>
      <c r="BO11" s="126">
        <f t="shared" si="39"/>
        <v>0</v>
      </c>
      <c r="BP11" s="126">
        <f t="shared" si="39"/>
        <v>0</v>
      </c>
      <c r="BQ11" s="126">
        <f t="shared" si="39"/>
        <v>0</v>
      </c>
      <c r="BR11" s="126">
        <f t="shared" si="39"/>
        <v>0</v>
      </c>
      <c r="BS11" s="126">
        <f t="shared" si="39"/>
        <v>0</v>
      </c>
      <c r="BT11" s="126">
        <f t="shared" si="39"/>
        <v>0</v>
      </c>
      <c r="BU11" s="126">
        <f t="shared" si="39"/>
        <v>0</v>
      </c>
      <c r="BV11" s="126">
        <f t="shared" si="39"/>
        <v>0</v>
      </c>
      <c r="BW11" s="126">
        <f t="shared" si="39"/>
        <v>0</v>
      </c>
      <c r="BX11" s="126">
        <f t="shared" si="39"/>
        <v>0</v>
      </c>
      <c r="BY11" s="126">
        <f t="shared" si="39"/>
        <v>0</v>
      </c>
      <c r="BZ11" s="126">
        <f t="shared" si="39"/>
        <v>0</v>
      </c>
      <c r="CA11" s="126">
        <f t="shared" si="39"/>
        <v>0</v>
      </c>
      <c r="CB11" s="126">
        <f t="shared" ref="CB11:DK11" si="40">CB91+IF($AH11="",0,IF(AND($D11+CB$5-1&gt;=$AH11,$D11+CB$5-1&lt;=$AH11+3),$AJ11,IF($D11+CB$5-1=$AH11+4,$AK11,0)))</f>
        <v>0</v>
      </c>
      <c r="CC11" s="126">
        <f t="shared" si="40"/>
        <v>0</v>
      </c>
      <c r="CD11" s="126">
        <f t="shared" si="40"/>
        <v>0</v>
      </c>
      <c r="CE11" s="126">
        <f t="shared" si="40"/>
        <v>0</v>
      </c>
      <c r="CF11" s="126">
        <f t="shared" si="40"/>
        <v>0</v>
      </c>
      <c r="CG11" s="126">
        <f t="shared" si="40"/>
        <v>0</v>
      </c>
      <c r="CH11" s="126">
        <f t="shared" si="40"/>
        <v>0</v>
      </c>
      <c r="CI11" s="126">
        <f t="shared" si="40"/>
        <v>0</v>
      </c>
      <c r="CJ11" s="126">
        <f t="shared" si="40"/>
        <v>0</v>
      </c>
      <c r="CK11" s="126">
        <f t="shared" si="40"/>
        <v>0</v>
      </c>
      <c r="CL11" s="126">
        <f t="shared" si="40"/>
        <v>0</v>
      </c>
      <c r="CM11" s="126">
        <f t="shared" si="40"/>
        <v>0</v>
      </c>
      <c r="CN11" s="126">
        <f t="shared" si="40"/>
        <v>0</v>
      </c>
      <c r="CO11" s="126">
        <f t="shared" si="40"/>
        <v>0</v>
      </c>
      <c r="CP11" s="126">
        <f t="shared" si="40"/>
        <v>0</v>
      </c>
      <c r="CQ11" s="126">
        <f t="shared" si="40"/>
        <v>0</v>
      </c>
      <c r="CR11" s="126">
        <f t="shared" si="40"/>
        <v>0</v>
      </c>
      <c r="CS11" s="126">
        <f t="shared" si="40"/>
        <v>0</v>
      </c>
      <c r="CT11" s="126">
        <f t="shared" si="40"/>
        <v>0</v>
      </c>
      <c r="CU11" s="126">
        <f t="shared" si="40"/>
        <v>0</v>
      </c>
      <c r="CV11" s="126">
        <f t="shared" si="40"/>
        <v>0</v>
      </c>
      <c r="CW11" s="126">
        <f t="shared" si="40"/>
        <v>0</v>
      </c>
      <c r="CX11" s="126">
        <f t="shared" si="40"/>
        <v>0</v>
      </c>
      <c r="CY11" s="126">
        <f t="shared" si="40"/>
        <v>0</v>
      </c>
      <c r="CZ11" s="126">
        <f t="shared" si="40"/>
        <v>0</v>
      </c>
      <c r="DA11" s="126">
        <f t="shared" si="40"/>
        <v>0</v>
      </c>
      <c r="DB11" s="126">
        <f t="shared" si="40"/>
        <v>0</v>
      </c>
      <c r="DC11" s="126">
        <f t="shared" si="40"/>
        <v>0</v>
      </c>
      <c r="DD11" s="126">
        <f t="shared" si="40"/>
        <v>0</v>
      </c>
      <c r="DE11" s="126">
        <f t="shared" si="40"/>
        <v>0</v>
      </c>
      <c r="DF11" s="126">
        <f t="shared" si="40"/>
        <v>0</v>
      </c>
      <c r="DG11" s="126">
        <f t="shared" si="40"/>
        <v>0</v>
      </c>
      <c r="DH11" s="126">
        <f t="shared" si="40"/>
        <v>0</v>
      </c>
      <c r="DI11" s="126">
        <f t="shared" si="40"/>
        <v>0</v>
      </c>
      <c r="DJ11" s="126">
        <f t="shared" si="40"/>
        <v>0</v>
      </c>
      <c r="DK11" s="126">
        <f t="shared" si="40"/>
        <v>0</v>
      </c>
    </row>
    <row r="12" spans="1:115" x14ac:dyDescent="0.15">
      <c r="A12" s="125">
        <v>7</v>
      </c>
      <c r="B12" s="125">
        <f>IF(ISNA(VLOOKUP(C:C,耐用年数表!S:W,COLUMN(耐用年数表!W:W)-COLUMN(耐用年数表!S:S)+1,0)),0,VLOOKUP(C:C,耐用年数表!S:W,COLUMN(耐用年数表!W:W)-COLUMN(耐用年数表!S:S)+1,0))</f>
        <v>0</v>
      </c>
      <c r="C12" s="125" t="str">
        <f>IF(減価償却費!C:C="","",減価償却費!C:C)</f>
        <v/>
      </c>
      <c r="D12" s="125" t="str">
        <f>IF(減価償却費!F:F="","",VLOOKUP(IF(減価償却費!E:E="","R",減価償却費!E:E)&amp;減価償却費!F:F,耐用年数表!G:H,COLUMN(耐用年数表!H:H)-COLUMN(耐用年数表!G:G)+1,0))</f>
        <v/>
      </c>
      <c r="E12" s="125" t="str">
        <f>IF(D:D="","",IF(減価償却費!G:G="",1,減価償却費!G:G))</f>
        <v/>
      </c>
      <c r="F12" s="125" t="str">
        <f>IF(減価償却費!W:W="","",減価償却費!W:W)</f>
        <v/>
      </c>
      <c r="G12" s="125" t="str">
        <f t="shared" si="16"/>
        <v/>
      </c>
      <c r="H12" s="127" t="str">
        <f>IF(減価償却費!H:H="","",減価償却費!H:H)</f>
        <v/>
      </c>
      <c r="I12" s="126" t="str">
        <f t="shared" si="17"/>
        <v/>
      </c>
      <c r="J12" s="170" t="str">
        <f>IF(G:G=1,0,IF(ISNA(VLOOKUP(C:C,耐用年数表!S:X,COLUMN(耐用年数表!X:X)-COLUMN(耐用年数表!S:S)+1,0)),"",VLOOKUP(C:C,耐用年数表!S:X,COLUMN(耐用年数表!X:X)-COLUMN(耐用年数表!S:S)+1,0)))</f>
        <v/>
      </c>
      <c r="K12" s="126" t="str">
        <f t="shared" si="18"/>
        <v/>
      </c>
      <c r="L12" s="126" t="str">
        <f t="shared" si="19"/>
        <v/>
      </c>
      <c r="M12" s="126" t="str">
        <f t="shared" si="20"/>
        <v/>
      </c>
      <c r="N12" s="126" t="str">
        <f t="shared" si="21"/>
        <v/>
      </c>
      <c r="O12" s="125" t="str">
        <f t="shared" si="22"/>
        <v/>
      </c>
      <c r="P12" s="126" t="str">
        <f t="shared" si="1"/>
        <v/>
      </c>
      <c r="Q12" s="126" t="str">
        <f>IF(H:H="","",IF(減価償却費!R:R="",100,減価償却費!R:R))</f>
        <v/>
      </c>
      <c r="R12" s="126" t="str">
        <f t="shared" si="23"/>
        <v/>
      </c>
      <c r="S12" s="125" t="str">
        <f t="shared" si="24"/>
        <v/>
      </c>
      <c r="T12" s="125" t="str">
        <f t="shared" si="25"/>
        <v/>
      </c>
      <c r="U12" s="766" t="str">
        <f>IF(D:D="","",VLOOKUP(C:C,耐用年数表!S:Y,COLUMN(IF(D:D&lt;=1997,耐用年数表!T:T,IF(D:D&lt;=2000,耐用年数表!U:U,IF(D:D&lt;=2008,耐用年数表!V:V,耐用年数表!Y:Y))))-COLUMN(耐用年数表!S:S)+1,0))</f>
        <v/>
      </c>
      <c r="V12" s="125" t="str">
        <f>IF(U:U="","",VLOOKUP(U:U,耐用年数表!A:E,IF(G:G=1,COLUMN(耐用年数表!E:E),COLUMN(耐用年数表!B:B)),0))</f>
        <v/>
      </c>
      <c r="W12" s="125" t="str">
        <f t="shared" si="2"/>
        <v/>
      </c>
      <c r="X12" s="126">
        <f t="shared" si="3"/>
        <v>0</v>
      </c>
      <c r="Y12" s="768" t="str">
        <f>IF(D:D&lt;=1997,VLOOKUP(C:C,耐用年数表!S:Y,COLUMN(耐用年数表!T:T)-COLUMN(耐用年数表!S:S)+1,0),"")</f>
        <v/>
      </c>
      <c r="Z12" s="764" t="str">
        <f>IF(Y:Y="","",VLOOKUP(Y:Y,耐用年数表!A:E,COLUMN(耐用年数表!B:B),0))</f>
        <v/>
      </c>
      <c r="AA12" s="768" t="str">
        <f>IF(D:D&lt;=2000,VLOOKUP(C:C,耐用年数表!S:Y,COLUMN(耐用年数表!U:U)-COLUMN(耐用年数表!S:S)+1,0),"")</f>
        <v/>
      </c>
      <c r="AB12" s="764" t="str">
        <f>IF(AA:AA="","",VLOOKUP(AA:AA,耐用年数表!A:E,COLUMN(耐用年数表!B:B),0))</f>
        <v/>
      </c>
      <c r="AC12" s="768" t="str">
        <f>IF(D:D&lt;=2008,VLOOKUP(C:C,耐用年数表!S:Y,COLUMN(耐用年数表!V:V)-COLUMN(耐用年数表!S:S)+1,0),"")</f>
        <v/>
      </c>
      <c r="AD12" s="764" t="str">
        <f>IF(AC:AC="","",VLOOKUP(AC:AC,耐用年数表!A:E,IF(G:G=1,COLUMN(耐用年数表!E:E),COLUMN(耐用年数表!B:B)),0))</f>
        <v/>
      </c>
      <c r="AE12" s="768" t="e">
        <f>IF(D:D&lt;=$D$3,VLOOKUP(C:C,耐用年数表!S:Y,COLUMN(耐用年数表!Y:Y)-COLUMN(耐用年数表!S:S)+1,0),"")</f>
        <v>#N/A</v>
      </c>
      <c r="AF12" s="764" t="e">
        <f>IF(AE:AE="","",VLOOKUP(AE:AE,耐用年数表!A:E,IF(G:G=1,COLUMN(耐用年数表!E:E),COLUMN(耐用年数表!B:B)),0))</f>
        <v>#N/A</v>
      </c>
      <c r="AG12" s="782" t="str">
        <f t="shared" si="4"/>
        <v/>
      </c>
      <c r="AH12" s="769" t="str">
        <f t="shared" si="5"/>
        <v/>
      </c>
      <c r="AI12" s="125" t="str">
        <f t="shared" si="6"/>
        <v/>
      </c>
      <c r="AJ12" s="126">
        <f t="shared" si="26"/>
        <v>0</v>
      </c>
      <c r="AK12" s="126">
        <f t="shared" si="7"/>
        <v>0</v>
      </c>
      <c r="AL12" s="768" t="e">
        <f t="shared" si="27"/>
        <v>#N/A</v>
      </c>
      <c r="AM12" s="781">
        <f t="shared" si="8"/>
        <v>0</v>
      </c>
      <c r="AN12" s="768">
        <f t="shared" si="9"/>
        <v>0</v>
      </c>
      <c r="AO12" s="771">
        <f t="shared" si="10"/>
        <v>0</v>
      </c>
      <c r="AP12" s="126" t="str">
        <f t="shared" si="11"/>
        <v/>
      </c>
      <c r="AQ12" s="764" t="str">
        <f t="shared" si="12"/>
        <v/>
      </c>
      <c r="AR12" s="126" t="str">
        <f t="shared" si="28"/>
        <v/>
      </c>
      <c r="AS12" s="766">
        <f t="shared" si="29"/>
        <v>0</v>
      </c>
      <c r="AT12" s="771" t="str">
        <f t="shared" si="13"/>
        <v/>
      </c>
      <c r="AU12" s="768">
        <f t="shared" si="30"/>
        <v>0</v>
      </c>
      <c r="AV12" s="771">
        <f t="shared" ref="AV12:CA12" si="41">AV92+IF($AH12="",0,IF(AND($D12+AV$5-1&gt;=$AH12,$D12+AV$5-1&lt;=$AH12+3),$AJ12,IF($D12+AV$5-1=$AH12+4,$AK12,0)))</f>
        <v>0</v>
      </c>
      <c r="AW12" s="126">
        <f t="shared" si="41"/>
        <v>0</v>
      </c>
      <c r="AX12" s="776">
        <f t="shared" si="41"/>
        <v>0</v>
      </c>
      <c r="AY12" s="126">
        <f t="shared" si="41"/>
        <v>0</v>
      </c>
      <c r="AZ12" s="126">
        <f t="shared" si="41"/>
        <v>0</v>
      </c>
      <c r="BA12" s="126">
        <f t="shared" si="41"/>
        <v>0</v>
      </c>
      <c r="BB12" s="126">
        <f t="shared" si="41"/>
        <v>0</v>
      </c>
      <c r="BC12" s="126">
        <f t="shared" si="41"/>
        <v>0</v>
      </c>
      <c r="BD12" s="126">
        <f t="shared" si="41"/>
        <v>0</v>
      </c>
      <c r="BE12" s="126">
        <f t="shared" si="41"/>
        <v>0</v>
      </c>
      <c r="BF12" s="126">
        <f t="shared" si="41"/>
        <v>0</v>
      </c>
      <c r="BG12" s="126">
        <f t="shared" si="41"/>
        <v>0</v>
      </c>
      <c r="BH12" s="126">
        <f t="shared" si="41"/>
        <v>0</v>
      </c>
      <c r="BI12" s="126">
        <f t="shared" si="41"/>
        <v>0</v>
      </c>
      <c r="BJ12" s="126">
        <f t="shared" si="41"/>
        <v>0</v>
      </c>
      <c r="BK12" s="126">
        <f t="shared" si="41"/>
        <v>0</v>
      </c>
      <c r="BL12" s="126">
        <f t="shared" si="41"/>
        <v>0</v>
      </c>
      <c r="BM12" s="126">
        <f t="shared" si="41"/>
        <v>0</v>
      </c>
      <c r="BN12" s="126">
        <f t="shared" si="41"/>
        <v>0</v>
      </c>
      <c r="BO12" s="126">
        <f t="shared" si="41"/>
        <v>0</v>
      </c>
      <c r="BP12" s="126">
        <f t="shared" si="41"/>
        <v>0</v>
      </c>
      <c r="BQ12" s="126">
        <f t="shared" si="41"/>
        <v>0</v>
      </c>
      <c r="BR12" s="126">
        <f t="shared" si="41"/>
        <v>0</v>
      </c>
      <c r="BS12" s="126">
        <f t="shared" si="41"/>
        <v>0</v>
      </c>
      <c r="BT12" s="126">
        <f t="shared" si="41"/>
        <v>0</v>
      </c>
      <c r="BU12" s="126">
        <f t="shared" si="41"/>
        <v>0</v>
      </c>
      <c r="BV12" s="126">
        <f t="shared" si="41"/>
        <v>0</v>
      </c>
      <c r="BW12" s="126">
        <f t="shared" si="41"/>
        <v>0</v>
      </c>
      <c r="BX12" s="126">
        <f t="shared" si="41"/>
        <v>0</v>
      </c>
      <c r="BY12" s="126">
        <f t="shared" si="41"/>
        <v>0</v>
      </c>
      <c r="BZ12" s="126">
        <f t="shared" si="41"/>
        <v>0</v>
      </c>
      <c r="CA12" s="126">
        <f t="shared" si="41"/>
        <v>0</v>
      </c>
      <c r="CB12" s="126">
        <f t="shared" ref="CB12:DK12" si="42">CB92+IF($AH12="",0,IF(AND($D12+CB$5-1&gt;=$AH12,$D12+CB$5-1&lt;=$AH12+3),$AJ12,IF($D12+CB$5-1=$AH12+4,$AK12,0)))</f>
        <v>0</v>
      </c>
      <c r="CC12" s="126">
        <f t="shared" si="42"/>
        <v>0</v>
      </c>
      <c r="CD12" s="126">
        <f t="shared" si="42"/>
        <v>0</v>
      </c>
      <c r="CE12" s="126">
        <f t="shared" si="42"/>
        <v>0</v>
      </c>
      <c r="CF12" s="126">
        <f t="shared" si="42"/>
        <v>0</v>
      </c>
      <c r="CG12" s="126">
        <f t="shared" si="42"/>
        <v>0</v>
      </c>
      <c r="CH12" s="126">
        <f t="shared" si="42"/>
        <v>0</v>
      </c>
      <c r="CI12" s="126">
        <f t="shared" si="42"/>
        <v>0</v>
      </c>
      <c r="CJ12" s="126">
        <f t="shared" si="42"/>
        <v>0</v>
      </c>
      <c r="CK12" s="126">
        <f t="shared" si="42"/>
        <v>0</v>
      </c>
      <c r="CL12" s="126">
        <f t="shared" si="42"/>
        <v>0</v>
      </c>
      <c r="CM12" s="126">
        <f t="shared" si="42"/>
        <v>0</v>
      </c>
      <c r="CN12" s="126">
        <f t="shared" si="42"/>
        <v>0</v>
      </c>
      <c r="CO12" s="126">
        <f t="shared" si="42"/>
        <v>0</v>
      </c>
      <c r="CP12" s="126">
        <f t="shared" si="42"/>
        <v>0</v>
      </c>
      <c r="CQ12" s="126">
        <f t="shared" si="42"/>
        <v>0</v>
      </c>
      <c r="CR12" s="126">
        <f t="shared" si="42"/>
        <v>0</v>
      </c>
      <c r="CS12" s="126">
        <f t="shared" si="42"/>
        <v>0</v>
      </c>
      <c r="CT12" s="126">
        <f t="shared" si="42"/>
        <v>0</v>
      </c>
      <c r="CU12" s="126">
        <f t="shared" si="42"/>
        <v>0</v>
      </c>
      <c r="CV12" s="126">
        <f t="shared" si="42"/>
        <v>0</v>
      </c>
      <c r="CW12" s="126">
        <f t="shared" si="42"/>
        <v>0</v>
      </c>
      <c r="CX12" s="126">
        <f t="shared" si="42"/>
        <v>0</v>
      </c>
      <c r="CY12" s="126">
        <f t="shared" si="42"/>
        <v>0</v>
      </c>
      <c r="CZ12" s="126">
        <f t="shared" si="42"/>
        <v>0</v>
      </c>
      <c r="DA12" s="126">
        <f t="shared" si="42"/>
        <v>0</v>
      </c>
      <c r="DB12" s="126">
        <f t="shared" si="42"/>
        <v>0</v>
      </c>
      <c r="DC12" s="126">
        <f t="shared" si="42"/>
        <v>0</v>
      </c>
      <c r="DD12" s="126">
        <f t="shared" si="42"/>
        <v>0</v>
      </c>
      <c r="DE12" s="126">
        <f t="shared" si="42"/>
        <v>0</v>
      </c>
      <c r="DF12" s="126">
        <f t="shared" si="42"/>
        <v>0</v>
      </c>
      <c r="DG12" s="126">
        <f t="shared" si="42"/>
        <v>0</v>
      </c>
      <c r="DH12" s="126">
        <f t="shared" si="42"/>
        <v>0</v>
      </c>
      <c r="DI12" s="126">
        <f t="shared" si="42"/>
        <v>0</v>
      </c>
      <c r="DJ12" s="126">
        <f t="shared" si="42"/>
        <v>0</v>
      </c>
      <c r="DK12" s="126">
        <f t="shared" si="42"/>
        <v>0</v>
      </c>
    </row>
    <row r="13" spans="1:115" x14ac:dyDescent="0.15">
      <c r="A13" s="125">
        <v>8</v>
      </c>
      <c r="B13" s="125">
        <f>IF(ISNA(VLOOKUP(C:C,耐用年数表!S:W,COLUMN(耐用年数表!W:W)-COLUMN(耐用年数表!S:S)+1,0)),0,VLOOKUP(C:C,耐用年数表!S:W,COLUMN(耐用年数表!W:W)-COLUMN(耐用年数表!S:S)+1,0))</f>
        <v>0</v>
      </c>
      <c r="C13" s="125" t="str">
        <f>IF(減価償却費!C:C="","",減価償却費!C:C)</f>
        <v/>
      </c>
      <c r="D13" s="125" t="str">
        <f>IF(減価償却費!F:F="","",VLOOKUP(IF(減価償却費!E:E="","R",減価償却費!E:E)&amp;減価償却費!F:F,耐用年数表!G:H,COLUMN(耐用年数表!H:H)-COLUMN(耐用年数表!G:G)+1,0))</f>
        <v/>
      </c>
      <c r="E13" s="125" t="str">
        <f>IF(D:D="","",IF(減価償却費!G:G="",1,減価償却費!G:G))</f>
        <v/>
      </c>
      <c r="F13" s="125" t="str">
        <f>IF(減価償却費!W:W="","",減価償却費!W:W)</f>
        <v/>
      </c>
      <c r="G13" s="125" t="str">
        <f t="shared" si="16"/>
        <v/>
      </c>
      <c r="H13" s="127" t="str">
        <f>IF(減価償却費!H:H="","",減価償却費!H:H)</f>
        <v/>
      </c>
      <c r="I13" s="126" t="str">
        <f t="shared" si="17"/>
        <v/>
      </c>
      <c r="J13" s="170" t="str">
        <f>IF(G:G=1,0,IF(ISNA(VLOOKUP(C:C,耐用年数表!S:X,COLUMN(耐用年数表!X:X)-COLUMN(耐用年数表!S:S)+1,0)),"",VLOOKUP(C:C,耐用年数表!S:X,COLUMN(耐用年数表!X:X)-COLUMN(耐用年数表!S:S)+1,0)))</f>
        <v/>
      </c>
      <c r="K13" s="126" t="str">
        <f t="shared" si="18"/>
        <v/>
      </c>
      <c r="L13" s="126" t="str">
        <f t="shared" si="19"/>
        <v/>
      </c>
      <c r="M13" s="126" t="str">
        <f t="shared" si="20"/>
        <v/>
      </c>
      <c r="N13" s="126" t="str">
        <f t="shared" si="21"/>
        <v/>
      </c>
      <c r="O13" s="125" t="str">
        <f t="shared" si="22"/>
        <v/>
      </c>
      <c r="P13" s="126" t="str">
        <f t="shared" si="1"/>
        <v/>
      </c>
      <c r="Q13" s="126" t="str">
        <f>IF(H:H="","",IF(減価償却費!R:R="",100,減価償却費!R:R))</f>
        <v/>
      </c>
      <c r="R13" s="126" t="str">
        <f t="shared" si="23"/>
        <v/>
      </c>
      <c r="S13" s="125" t="str">
        <f t="shared" si="24"/>
        <v/>
      </c>
      <c r="T13" s="125" t="str">
        <f t="shared" si="25"/>
        <v/>
      </c>
      <c r="U13" s="766" t="str">
        <f>IF(D:D="","",VLOOKUP(C:C,耐用年数表!S:Y,COLUMN(IF(D:D&lt;=1997,耐用年数表!T:T,IF(D:D&lt;=2000,耐用年数表!U:U,IF(D:D&lt;=2008,耐用年数表!V:V,耐用年数表!Y:Y))))-COLUMN(耐用年数表!S:S)+1,0))</f>
        <v/>
      </c>
      <c r="V13" s="125" t="str">
        <f>IF(U:U="","",VLOOKUP(U:U,耐用年数表!A:E,IF(G:G=1,COLUMN(耐用年数表!E:E),COLUMN(耐用年数表!B:B)),0))</f>
        <v/>
      </c>
      <c r="W13" s="125" t="str">
        <f t="shared" si="2"/>
        <v/>
      </c>
      <c r="X13" s="126">
        <f t="shared" si="3"/>
        <v>0</v>
      </c>
      <c r="Y13" s="768" t="str">
        <f>IF(D:D&lt;=1997,VLOOKUP(C:C,耐用年数表!S:Y,COLUMN(耐用年数表!T:T)-COLUMN(耐用年数表!S:S)+1,0),"")</f>
        <v/>
      </c>
      <c r="Z13" s="764" t="str">
        <f>IF(Y:Y="","",VLOOKUP(Y:Y,耐用年数表!A:E,COLUMN(耐用年数表!B:B),0))</f>
        <v/>
      </c>
      <c r="AA13" s="768" t="str">
        <f>IF(D:D&lt;=2000,VLOOKUP(C:C,耐用年数表!S:Y,COLUMN(耐用年数表!U:U)-COLUMN(耐用年数表!S:S)+1,0),"")</f>
        <v/>
      </c>
      <c r="AB13" s="764" t="str">
        <f>IF(AA:AA="","",VLOOKUP(AA:AA,耐用年数表!A:E,COLUMN(耐用年数表!B:B),0))</f>
        <v/>
      </c>
      <c r="AC13" s="768" t="str">
        <f>IF(D:D&lt;=2008,VLOOKUP(C:C,耐用年数表!S:Y,COLUMN(耐用年数表!V:V)-COLUMN(耐用年数表!S:S)+1,0),"")</f>
        <v/>
      </c>
      <c r="AD13" s="764" t="str">
        <f>IF(AC:AC="","",VLOOKUP(AC:AC,耐用年数表!A:E,IF(G:G=1,COLUMN(耐用年数表!E:E),COLUMN(耐用年数表!B:B)),0))</f>
        <v/>
      </c>
      <c r="AE13" s="768" t="e">
        <f>IF(D:D&lt;=$D$3,VLOOKUP(C:C,耐用年数表!S:Y,COLUMN(耐用年数表!Y:Y)-COLUMN(耐用年数表!S:S)+1,0),"")</f>
        <v>#N/A</v>
      </c>
      <c r="AF13" s="764" t="e">
        <f>IF(AE:AE="","",VLOOKUP(AE:AE,耐用年数表!A:E,IF(G:G=1,COLUMN(耐用年数表!E:E),COLUMN(耐用年数表!B:B)),0))</f>
        <v>#N/A</v>
      </c>
      <c r="AG13" s="782" t="str">
        <f t="shared" si="4"/>
        <v/>
      </c>
      <c r="AH13" s="769" t="str">
        <f t="shared" si="5"/>
        <v/>
      </c>
      <c r="AI13" s="125" t="str">
        <f t="shared" si="6"/>
        <v/>
      </c>
      <c r="AJ13" s="126">
        <f t="shared" si="26"/>
        <v>0</v>
      </c>
      <c r="AK13" s="126">
        <f t="shared" si="7"/>
        <v>0</v>
      </c>
      <c r="AL13" s="768" t="e">
        <f t="shared" si="27"/>
        <v>#N/A</v>
      </c>
      <c r="AM13" s="781">
        <f t="shared" si="8"/>
        <v>0</v>
      </c>
      <c r="AN13" s="768">
        <f t="shared" si="9"/>
        <v>0</v>
      </c>
      <c r="AO13" s="771">
        <f t="shared" si="10"/>
        <v>0</v>
      </c>
      <c r="AP13" s="126" t="str">
        <f t="shared" si="11"/>
        <v/>
      </c>
      <c r="AQ13" s="764" t="str">
        <f t="shared" si="12"/>
        <v/>
      </c>
      <c r="AR13" s="126" t="str">
        <f t="shared" si="28"/>
        <v/>
      </c>
      <c r="AS13" s="766">
        <f t="shared" si="29"/>
        <v>0</v>
      </c>
      <c r="AT13" s="771" t="str">
        <f t="shared" si="13"/>
        <v/>
      </c>
      <c r="AU13" s="768">
        <f t="shared" si="30"/>
        <v>0</v>
      </c>
      <c r="AV13" s="771">
        <f t="shared" ref="AV13:CA13" si="43">AV93+IF($AH13="",0,IF(AND($D13+AV$5-1&gt;=$AH13,$D13+AV$5-1&lt;=$AH13+3),$AJ13,IF($D13+AV$5-1=$AH13+4,$AK13,0)))</f>
        <v>0</v>
      </c>
      <c r="AW13" s="126">
        <f t="shared" si="43"/>
        <v>0</v>
      </c>
      <c r="AX13" s="776">
        <f t="shared" si="43"/>
        <v>0</v>
      </c>
      <c r="AY13" s="126">
        <f t="shared" si="43"/>
        <v>0</v>
      </c>
      <c r="AZ13" s="126">
        <f t="shared" si="43"/>
        <v>0</v>
      </c>
      <c r="BA13" s="126">
        <f t="shared" si="43"/>
        <v>0</v>
      </c>
      <c r="BB13" s="126">
        <f t="shared" si="43"/>
        <v>0</v>
      </c>
      <c r="BC13" s="126">
        <f t="shared" si="43"/>
        <v>0</v>
      </c>
      <c r="BD13" s="126">
        <f t="shared" si="43"/>
        <v>0</v>
      </c>
      <c r="BE13" s="126">
        <f t="shared" si="43"/>
        <v>0</v>
      </c>
      <c r="BF13" s="126">
        <f t="shared" si="43"/>
        <v>0</v>
      </c>
      <c r="BG13" s="126">
        <f t="shared" si="43"/>
        <v>0</v>
      </c>
      <c r="BH13" s="126">
        <f t="shared" si="43"/>
        <v>0</v>
      </c>
      <c r="BI13" s="126">
        <f t="shared" si="43"/>
        <v>0</v>
      </c>
      <c r="BJ13" s="126">
        <f t="shared" si="43"/>
        <v>0</v>
      </c>
      <c r="BK13" s="126">
        <f t="shared" si="43"/>
        <v>0</v>
      </c>
      <c r="BL13" s="126">
        <f t="shared" si="43"/>
        <v>0</v>
      </c>
      <c r="BM13" s="126">
        <f t="shared" si="43"/>
        <v>0</v>
      </c>
      <c r="BN13" s="126">
        <f t="shared" si="43"/>
        <v>0</v>
      </c>
      <c r="BO13" s="126">
        <f t="shared" si="43"/>
        <v>0</v>
      </c>
      <c r="BP13" s="126">
        <f t="shared" si="43"/>
        <v>0</v>
      </c>
      <c r="BQ13" s="126">
        <f t="shared" si="43"/>
        <v>0</v>
      </c>
      <c r="BR13" s="126">
        <f t="shared" si="43"/>
        <v>0</v>
      </c>
      <c r="BS13" s="126">
        <f t="shared" si="43"/>
        <v>0</v>
      </c>
      <c r="BT13" s="126">
        <f t="shared" si="43"/>
        <v>0</v>
      </c>
      <c r="BU13" s="126">
        <f t="shared" si="43"/>
        <v>0</v>
      </c>
      <c r="BV13" s="126">
        <f t="shared" si="43"/>
        <v>0</v>
      </c>
      <c r="BW13" s="126">
        <f t="shared" si="43"/>
        <v>0</v>
      </c>
      <c r="BX13" s="126">
        <f t="shared" si="43"/>
        <v>0</v>
      </c>
      <c r="BY13" s="126">
        <f t="shared" si="43"/>
        <v>0</v>
      </c>
      <c r="BZ13" s="126">
        <f t="shared" si="43"/>
        <v>0</v>
      </c>
      <c r="CA13" s="126">
        <f t="shared" si="43"/>
        <v>0</v>
      </c>
      <c r="CB13" s="126">
        <f t="shared" ref="CB13:DK13" si="44">CB93+IF($AH13="",0,IF(AND($D13+CB$5-1&gt;=$AH13,$D13+CB$5-1&lt;=$AH13+3),$AJ13,IF($D13+CB$5-1=$AH13+4,$AK13,0)))</f>
        <v>0</v>
      </c>
      <c r="CC13" s="126">
        <f t="shared" si="44"/>
        <v>0</v>
      </c>
      <c r="CD13" s="126">
        <f t="shared" si="44"/>
        <v>0</v>
      </c>
      <c r="CE13" s="126">
        <f t="shared" si="44"/>
        <v>0</v>
      </c>
      <c r="CF13" s="126">
        <f t="shared" si="44"/>
        <v>0</v>
      </c>
      <c r="CG13" s="126">
        <f t="shared" si="44"/>
        <v>0</v>
      </c>
      <c r="CH13" s="126">
        <f t="shared" si="44"/>
        <v>0</v>
      </c>
      <c r="CI13" s="126">
        <f t="shared" si="44"/>
        <v>0</v>
      </c>
      <c r="CJ13" s="126">
        <f t="shared" si="44"/>
        <v>0</v>
      </c>
      <c r="CK13" s="126">
        <f t="shared" si="44"/>
        <v>0</v>
      </c>
      <c r="CL13" s="126">
        <f t="shared" si="44"/>
        <v>0</v>
      </c>
      <c r="CM13" s="126">
        <f t="shared" si="44"/>
        <v>0</v>
      </c>
      <c r="CN13" s="126">
        <f t="shared" si="44"/>
        <v>0</v>
      </c>
      <c r="CO13" s="126">
        <f t="shared" si="44"/>
        <v>0</v>
      </c>
      <c r="CP13" s="126">
        <f t="shared" si="44"/>
        <v>0</v>
      </c>
      <c r="CQ13" s="126">
        <f t="shared" si="44"/>
        <v>0</v>
      </c>
      <c r="CR13" s="126">
        <f t="shared" si="44"/>
        <v>0</v>
      </c>
      <c r="CS13" s="126">
        <f t="shared" si="44"/>
        <v>0</v>
      </c>
      <c r="CT13" s="126">
        <f t="shared" si="44"/>
        <v>0</v>
      </c>
      <c r="CU13" s="126">
        <f t="shared" si="44"/>
        <v>0</v>
      </c>
      <c r="CV13" s="126">
        <f t="shared" si="44"/>
        <v>0</v>
      </c>
      <c r="CW13" s="126">
        <f t="shared" si="44"/>
        <v>0</v>
      </c>
      <c r="CX13" s="126">
        <f t="shared" si="44"/>
        <v>0</v>
      </c>
      <c r="CY13" s="126">
        <f t="shared" si="44"/>
        <v>0</v>
      </c>
      <c r="CZ13" s="126">
        <f t="shared" si="44"/>
        <v>0</v>
      </c>
      <c r="DA13" s="126">
        <f t="shared" si="44"/>
        <v>0</v>
      </c>
      <c r="DB13" s="126">
        <f t="shared" si="44"/>
        <v>0</v>
      </c>
      <c r="DC13" s="126">
        <f t="shared" si="44"/>
        <v>0</v>
      </c>
      <c r="DD13" s="126">
        <f t="shared" si="44"/>
        <v>0</v>
      </c>
      <c r="DE13" s="126">
        <f t="shared" si="44"/>
        <v>0</v>
      </c>
      <c r="DF13" s="126">
        <f t="shared" si="44"/>
        <v>0</v>
      </c>
      <c r="DG13" s="126">
        <f t="shared" si="44"/>
        <v>0</v>
      </c>
      <c r="DH13" s="126">
        <f t="shared" si="44"/>
        <v>0</v>
      </c>
      <c r="DI13" s="126">
        <f t="shared" si="44"/>
        <v>0</v>
      </c>
      <c r="DJ13" s="126">
        <f t="shared" si="44"/>
        <v>0</v>
      </c>
      <c r="DK13" s="126">
        <f t="shared" si="44"/>
        <v>0</v>
      </c>
    </row>
    <row r="14" spans="1:115" x14ac:dyDescent="0.15">
      <c r="A14" s="125">
        <v>9</v>
      </c>
      <c r="B14" s="125">
        <f>IF(ISNA(VLOOKUP(C:C,耐用年数表!S:W,COLUMN(耐用年数表!W:W)-COLUMN(耐用年数表!S:S)+1,0)),0,VLOOKUP(C:C,耐用年数表!S:W,COLUMN(耐用年数表!W:W)-COLUMN(耐用年数表!S:S)+1,0))</f>
        <v>0</v>
      </c>
      <c r="C14" s="125" t="str">
        <f>IF(減価償却費!C:C="","",減価償却費!C:C)</f>
        <v/>
      </c>
      <c r="D14" s="125" t="str">
        <f>IF(減価償却費!F:F="","",VLOOKUP(IF(減価償却費!E:E="","R",減価償却費!E:E)&amp;減価償却費!F:F,耐用年数表!G:H,COLUMN(耐用年数表!H:H)-COLUMN(耐用年数表!G:G)+1,0))</f>
        <v/>
      </c>
      <c r="E14" s="125" t="str">
        <f>IF(D:D="","",IF(減価償却費!G:G="",1,減価償却費!G:G))</f>
        <v/>
      </c>
      <c r="F14" s="125" t="str">
        <f>IF(減価償却費!W:W="","",減価償却費!W:W)</f>
        <v/>
      </c>
      <c r="G14" s="125" t="str">
        <f t="shared" si="16"/>
        <v/>
      </c>
      <c r="H14" s="127" t="str">
        <f>IF(減価償却費!H:H="","",減価償却費!H:H)</f>
        <v/>
      </c>
      <c r="I14" s="126" t="str">
        <f t="shared" si="17"/>
        <v/>
      </c>
      <c r="J14" s="170" t="str">
        <f>IF(G:G=1,0,IF(ISNA(VLOOKUP(C:C,耐用年数表!S:X,COLUMN(耐用年数表!X:X)-COLUMN(耐用年数表!S:S)+1,0)),"",VLOOKUP(C:C,耐用年数表!S:X,COLUMN(耐用年数表!X:X)-COLUMN(耐用年数表!S:S)+1,0)))</f>
        <v/>
      </c>
      <c r="K14" s="126" t="str">
        <f t="shared" si="18"/>
        <v/>
      </c>
      <c r="L14" s="126" t="str">
        <f t="shared" si="19"/>
        <v/>
      </c>
      <c r="M14" s="126" t="str">
        <f t="shared" si="20"/>
        <v/>
      </c>
      <c r="N14" s="126" t="str">
        <f t="shared" si="21"/>
        <v/>
      </c>
      <c r="O14" s="125" t="str">
        <f t="shared" si="22"/>
        <v/>
      </c>
      <c r="P14" s="126" t="str">
        <f t="shared" si="1"/>
        <v/>
      </c>
      <c r="Q14" s="126" t="str">
        <f>IF(H:H="","",IF(減価償却費!R:R="",100,減価償却費!R:R))</f>
        <v/>
      </c>
      <c r="R14" s="126" t="str">
        <f t="shared" si="23"/>
        <v/>
      </c>
      <c r="S14" s="125" t="str">
        <f t="shared" si="24"/>
        <v/>
      </c>
      <c r="T14" s="125" t="str">
        <f t="shared" si="25"/>
        <v/>
      </c>
      <c r="U14" s="766" t="str">
        <f>IF(D:D="","",VLOOKUP(C:C,耐用年数表!S:Y,COLUMN(IF(D:D&lt;=1997,耐用年数表!T:T,IF(D:D&lt;=2000,耐用年数表!U:U,IF(D:D&lt;=2008,耐用年数表!V:V,耐用年数表!Y:Y))))-COLUMN(耐用年数表!S:S)+1,0))</f>
        <v/>
      </c>
      <c r="V14" s="125" t="str">
        <f>IF(U:U="","",VLOOKUP(U:U,耐用年数表!A:E,IF(G:G=1,COLUMN(耐用年数表!E:E),COLUMN(耐用年数表!B:B)),0))</f>
        <v/>
      </c>
      <c r="W14" s="125" t="str">
        <f t="shared" si="2"/>
        <v/>
      </c>
      <c r="X14" s="126">
        <f t="shared" si="3"/>
        <v>0</v>
      </c>
      <c r="Y14" s="768" t="str">
        <f>IF(D:D&lt;=1997,VLOOKUP(C:C,耐用年数表!S:Y,COLUMN(耐用年数表!T:T)-COLUMN(耐用年数表!S:S)+1,0),"")</f>
        <v/>
      </c>
      <c r="Z14" s="764" t="str">
        <f>IF(Y:Y="","",VLOOKUP(Y:Y,耐用年数表!A:E,COLUMN(耐用年数表!B:B),0))</f>
        <v/>
      </c>
      <c r="AA14" s="768" t="str">
        <f>IF(D:D&lt;=2000,VLOOKUP(C:C,耐用年数表!S:Y,COLUMN(耐用年数表!U:U)-COLUMN(耐用年数表!S:S)+1,0),"")</f>
        <v/>
      </c>
      <c r="AB14" s="764" t="str">
        <f>IF(AA:AA="","",VLOOKUP(AA:AA,耐用年数表!A:E,COLUMN(耐用年数表!B:B),0))</f>
        <v/>
      </c>
      <c r="AC14" s="768" t="str">
        <f>IF(D:D&lt;=2008,VLOOKUP(C:C,耐用年数表!S:Y,COLUMN(耐用年数表!V:V)-COLUMN(耐用年数表!S:S)+1,0),"")</f>
        <v/>
      </c>
      <c r="AD14" s="764" t="str">
        <f>IF(AC:AC="","",VLOOKUP(AC:AC,耐用年数表!A:E,IF(G:G=1,COLUMN(耐用年数表!E:E),COLUMN(耐用年数表!B:B)),0))</f>
        <v/>
      </c>
      <c r="AE14" s="768" t="e">
        <f>IF(D:D&lt;=$D$3,VLOOKUP(C:C,耐用年数表!S:Y,COLUMN(耐用年数表!Y:Y)-COLUMN(耐用年数表!S:S)+1,0),"")</f>
        <v>#N/A</v>
      </c>
      <c r="AF14" s="764" t="e">
        <f>IF(AE:AE="","",VLOOKUP(AE:AE,耐用年数表!A:E,IF(G:G=1,COLUMN(耐用年数表!E:E),COLUMN(耐用年数表!B:B)),0))</f>
        <v>#N/A</v>
      </c>
      <c r="AG14" s="782" t="str">
        <f t="shared" si="4"/>
        <v/>
      </c>
      <c r="AH14" s="769" t="str">
        <f t="shared" si="5"/>
        <v/>
      </c>
      <c r="AI14" s="125" t="str">
        <f t="shared" si="6"/>
        <v/>
      </c>
      <c r="AJ14" s="126">
        <f t="shared" si="26"/>
        <v>0</v>
      </c>
      <c r="AK14" s="126">
        <f t="shared" si="7"/>
        <v>0</v>
      </c>
      <c r="AL14" s="768" t="e">
        <f t="shared" si="27"/>
        <v>#N/A</v>
      </c>
      <c r="AM14" s="781">
        <f t="shared" si="8"/>
        <v>0</v>
      </c>
      <c r="AN14" s="768">
        <f t="shared" si="9"/>
        <v>0</v>
      </c>
      <c r="AO14" s="771">
        <f t="shared" si="10"/>
        <v>0</v>
      </c>
      <c r="AP14" s="126" t="str">
        <f t="shared" si="11"/>
        <v/>
      </c>
      <c r="AQ14" s="764" t="str">
        <f t="shared" si="12"/>
        <v/>
      </c>
      <c r="AR14" s="126" t="str">
        <f t="shared" si="28"/>
        <v/>
      </c>
      <c r="AS14" s="766">
        <f t="shared" si="29"/>
        <v>0</v>
      </c>
      <c r="AT14" s="771" t="str">
        <f t="shared" si="13"/>
        <v/>
      </c>
      <c r="AU14" s="768">
        <f t="shared" si="30"/>
        <v>0</v>
      </c>
      <c r="AV14" s="771">
        <f t="shared" ref="AV14:CA14" si="45">AV94+IF($AH14="",0,IF(AND($D14+AV$5-1&gt;=$AH14,$D14+AV$5-1&lt;=$AH14+3),$AJ14,IF($D14+AV$5-1=$AH14+4,$AK14,0)))</f>
        <v>0</v>
      </c>
      <c r="AW14" s="126">
        <f t="shared" si="45"/>
        <v>0</v>
      </c>
      <c r="AX14" s="776">
        <f t="shared" si="45"/>
        <v>0</v>
      </c>
      <c r="AY14" s="126">
        <f t="shared" si="45"/>
        <v>0</v>
      </c>
      <c r="AZ14" s="126">
        <f t="shared" si="45"/>
        <v>0</v>
      </c>
      <c r="BA14" s="126">
        <f t="shared" si="45"/>
        <v>0</v>
      </c>
      <c r="BB14" s="126">
        <f t="shared" si="45"/>
        <v>0</v>
      </c>
      <c r="BC14" s="126">
        <f t="shared" si="45"/>
        <v>0</v>
      </c>
      <c r="BD14" s="126">
        <f t="shared" si="45"/>
        <v>0</v>
      </c>
      <c r="BE14" s="126">
        <f t="shared" si="45"/>
        <v>0</v>
      </c>
      <c r="BF14" s="126">
        <f t="shared" si="45"/>
        <v>0</v>
      </c>
      <c r="BG14" s="126">
        <f t="shared" si="45"/>
        <v>0</v>
      </c>
      <c r="BH14" s="126">
        <f t="shared" si="45"/>
        <v>0</v>
      </c>
      <c r="BI14" s="126">
        <f t="shared" si="45"/>
        <v>0</v>
      </c>
      <c r="BJ14" s="126">
        <f t="shared" si="45"/>
        <v>0</v>
      </c>
      <c r="BK14" s="126">
        <f t="shared" si="45"/>
        <v>0</v>
      </c>
      <c r="BL14" s="126">
        <f t="shared" si="45"/>
        <v>0</v>
      </c>
      <c r="BM14" s="126">
        <f t="shared" si="45"/>
        <v>0</v>
      </c>
      <c r="BN14" s="126">
        <f t="shared" si="45"/>
        <v>0</v>
      </c>
      <c r="BO14" s="126">
        <f t="shared" si="45"/>
        <v>0</v>
      </c>
      <c r="BP14" s="126">
        <f t="shared" si="45"/>
        <v>0</v>
      </c>
      <c r="BQ14" s="126">
        <f t="shared" si="45"/>
        <v>0</v>
      </c>
      <c r="BR14" s="126">
        <f t="shared" si="45"/>
        <v>0</v>
      </c>
      <c r="BS14" s="126">
        <f t="shared" si="45"/>
        <v>0</v>
      </c>
      <c r="BT14" s="126">
        <f t="shared" si="45"/>
        <v>0</v>
      </c>
      <c r="BU14" s="126">
        <f t="shared" si="45"/>
        <v>0</v>
      </c>
      <c r="BV14" s="126">
        <f t="shared" si="45"/>
        <v>0</v>
      </c>
      <c r="BW14" s="126">
        <f t="shared" si="45"/>
        <v>0</v>
      </c>
      <c r="BX14" s="126">
        <f t="shared" si="45"/>
        <v>0</v>
      </c>
      <c r="BY14" s="126">
        <f t="shared" si="45"/>
        <v>0</v>
      </c>
      <c r="BZ14" s="126">
        <f t="shared" si="45"/>
        <v>0</v>
      </c>
      <c r="CA14" s="126">
        <f t="shared" si="45"/>
        <v>0</v>
      </c>
      <c r="CB14" s="126">
        <f t="shared" ref="CB14:DK14" si="46">CB94+IF($AH14="",0,IF(AND($D14+CB$5-1&gt;=$AH14,$D14+CB$5-1&lt;=$AH14+3),$AJ14,IF($D14+CB$5-1=$AH14+4,$AK14,0)))</f>
        <v>0</v>
      </c>
      <c r="CC14" s="126">
        <f t="shared" si="46"/>
        <v>0</v>
      </c>
      <c r="CD14" s="126">
        <f t="shared" si="46"/>
        <v>0</v>
      </c>
      <c r="CE14" s="126">
        <f t="shared" si="46"/>
        <v>0</v>
      </c>
      <c r="CF14" s="126">
        <f t="shared" si="46"/>
        <v>0</v>
      </c>
      <c r="CG14" s="126">
        <f t="shared" si="46"/>
        <v>0</v>
      </c>
      <c r="CH14" s="126">
        <f t="shared" si="46"/>
        <v>0</v>
      </c>
      <c r="CI14" s="126">
        <f t="shared" si="46"/>
        <v>0</v>
      </c>
      <c r="CJ14" s="126">
        <f t="shared" si="46"/>
        <v>0</v>
      </c>
      <c r="CK14" s="126">
        <f t="shared" si="46"/>
        <v>0</v>
      </c>
      <c r="CL14" s="126">
        <f t="shared" si="46"/>
        <v>0</v>
      </c>
      <c r="CM14" s="126">
        <f t="shared" si="46"/>
        <v>0</v>
      </c>
      <c r="CN14" s="126">
        <f t="shared" si="46"/>
        <v>0</v>
      </c>
      <c r="CO14" s="126">
        <f t="shared" si="46"/>
        <v>0</v>
      </c>
      <c r="CP14" s="126">
        <f t="shared" si="46"/>
        <v>0</v>
      </c>
      <c r="CQ14" s="126">
        <f t="shared" si="46"/>
        <v>0</v>
      </c>
      <c r="CR14" s="126">
        <f t="shared" si="46"/>
        <v>0</v>
      </c>
      <c r="CS14" s="126">
        <f t="shared" si="46"/>
        <v>0</v>
      </c>
      <c r="CT14" s="126">
        <f t="shared" si="46"/>
        <v>0</v>
      </c>
      <c r="CU14" s="126">
        <f t="shared" si="46"/>
        <v>0</v>
      </c>
      <c r="CV14" s="126">
        <f t="shared" si="46"/>
        <v>0</v>
      </c>
      <c r="CW14" s="126">
        <f t="shared" si="46"/>
        <v>0</v>
      </c>
      <c r="CX14" s="126">
        <f t="shared" si="46"/>
        <v>0</v>
      </c>
      <c r="CY14" s="126">
        <f t="shared" si="46"/>
        <v>0</v>
      </c>
      <c r="CZ14" s="126">
        <f t="shared" si="46"/>
        <v>0</v>
      </c>
      <c r="DA14" s="126">
        <f t="shared" si="46"/>
        <v>0</v>
      </c>
      <c r="DB14" s="126">
        <f t="shared" si="46"/>
        <v>0</v>
      </c>
      <c r="DC14" s="126">
        <f t="shared" si="46"/>
        <v>0</v>
      </c>
      <c r="DD14" s="126">
        <f t="shared" si="46"/>
        <v>0</v>
      </c>
      <c r="DE14" s="126">
        <f t="shared" si="46"/>
        <v>0</v>
      </c>
      <c r="DF14" s="126">
        <f t="shared" si="46"/>
        <v>0</v>
      </c>
      <c r="DG14" s="126">
        <f t="shared" si="46"/>
        <v>0</v>
      </c>
      <c r="DH14" s="126">
        <f t="shared" si="46"/>
        <v>0</v>
      </c>
      <c r="DI14" s="126">
        <f t="shared" si="46"/>
        <v>0</v>
      </c>
      <c r="DJ14" s="126">
        <f t="shared" si="46"/>
        <v>0</v>
      </c>
      <c r="DK14" s="126">
        <f t="shared" si="46"/>
        <v>0</v>
      </c>
    </row>
    <row r="15" spans="1:115" x14ac:dyDescent="0.15">
      <c r="A15" s="125">
        <v>10</v>
      </c>
      <c r="B15" s="125">
        <f>IF(ISNA(VLOOKUP(C:C,耐用年数表!S:W,COLUMN(耐用年数表!W:W)-COLUMN(耐用年数表!S:S)+1,0)),0,VLOOKUP(C:C,耐用年数表!S:W,COLUMN(耐用年数表!W:W)-COLUMN(耐用年数表!S:S)+1,0))</f>
        <v>0</v>
      </c>
      <c r="C15" s="125" t="str">
        <f>IF(減価償却費!C:C="","",減価償却費!C:C)</f>
        <v/>
      </c>
      <c r="D15" s="125" t="str">
        <f>IF(減価償却費!F:F="","",VLOOKUP(IF(減価償却費!E:E="","R",減価償却費!E:E)&amp;減価償却費!F:F,耐用年数表!G:H,COLUMN(耐用年数表!H:H)-COLUMN(耐用年数表!G:G)+1,0))</f>
        <v/>
      </c>
      <c r="E15" s="125" t="str">
        <f>IF(D:D="","",IF(減価償却費!G:G="",1,減価償却費!G:G))</f>
        <v/>
      </c>
      <c r="F15" s="125" t="str">
        <f>IF(減価償却費!W:W="","",減価償却費!W:W)</f>
        <v/>
      </c>
      <c r="G15" s="125" t="str">
        <f t="shared" si="16"/>
        <v/>
      </c>
      <c r="H15" s="127" t="str">
        <f>IF(減価償却費!H:H="","",減価償却費!H:H)</f>
        <v/>
      </c>
      <c r="I15" s="126" t="str">
        <f t="shared" si="17"/>
        <v/>
      </c>
      <c r="J15" s="170" t="str">
        <f>IF(G:G=1,0,IF(ISNA(VLOOKUP(C:C,耐用年数表!S:X,COLUMN(耐用年数表!X:X)-COLUMN(耐用年数表!S:S)+1,0)),"",VLOOKUP(C:C,耐用年数表!S:X,COLUMN(耐用年数表!X:X)-COLUMN(耐用年数表!S:S)+1,0)))</f>
        <v/>
      </c>
      <c r="K15" s="126" t="str">
        <f t="shared" si="18"/>
        <v/>
      </c>
      <c r="L15" s="126" t="str">
        <f t="shared" si="19"/>
        <v/>
      </c>
      <c r="M15" s="126" t="str">
        <f t="shared" si="20"/>
        <v/>
      </c>
      <c r="N15" s="126" t="str">
        <f t="shared" si="21"/>
        <v/>
      </c>
      <c r="O15" s="125" t="str">
        <f t="shared" si="22"/>
        <v/>
      </c>
      <c r="P15" s="126" t="str">
        <f t="shared" si="1"/>
        <v/>
      </c>
      <c r="Q15" s="126" t="str">
        <f>IF(H:H="","",IF(減価償却費!R:R="",100,減価償却費!R:R))</f>
        <v/>
      </c>
      <c r="R15" s="126" t="str">
        <f t="shared" si="23"/>
        <v/>
      </c>
      <c r="S15" s="125" t="str">
        <f t="shared" si="24"/>
        <v/>
      </c>
      <c r="T15" s="125" t="str">
        <f t="shared" si="25"/>
        <v/>
      </c>
      <c r="U15" s="766" t="str">
        <f>IF(D:D="","",VLOOKUP(C:C,耐用年数表!S:Y,COLUMN(IF(D:D&lt;=1997,耐用年数表!T:T,IF(D:D&lt;=2000,耐用年数表!U:U,IF(D:D&lt;=2008,耐用年数表!V:V,耐用年数表!Y:Y))))-COLUMN(耐用年数表!S:S)+1,0))</f>
        <v/>
      </c>
      <c r="V15" s="125" t="str">
        <f>IF(U:U="","",VLOOKUP(U:U,耐用年数表!A:E,IF(G:G=1,COLUMN(耐用年数表!E:E),COLUMN(耐用年数表!B:B)),0))</f>
        <v/>
      </c>
      <c r="W15" s="125" t="str">
        <f t="shared" si="2"/>
        <v/>
      </c>
      <c r="X15" s="126">
        <f t="shared" si="3"/>
        <v>0</v>
      </c>
      <c r="Y15" s="768" t="str">
        <f>IF(D:D&lt;=1997,VLOOKUP(C:C,耐用年数表!S:Y,COLUMN(耐用年数表!T:T)-COLUMN(耐用年数表!S:S)+1,0),"")</f>
        <v/>
      </c>
      <c r="Z15" s="764" t="str">
        <f>IF(Y:Y="","",VLOOKUP(Y:Y,耐用年数表!A:E,COLUMN(耐用年数表!B:B),0))</f>
        <v/>
      </c>
      <c r="AA15" s="768" t="str">
        <f>IF(D:D&lt;=2000,VLOOKUP(C:C,耐用年数表!S:Y,COLUMN(耐用年数表!U:U)-COLUMN(耐用年数表!S:S)+1,0),"")</f>
        <v/>
      </c>
      <c r="AB15" s="764" t="str">
        <f>IF(AA:AA="","",VLOOKUP(AA:AA,耐用年数表!A:E,COLUMN(耐用年数表!B:B),0))</f>
        <v/>
      </c>
      <c r="AC15" s="768" t="str">
        <f>IF(D:D&lt;=2008,VLOOKUP(C:C,耐用年数表!S:Y,COLUMN(耐用年数表!V:V)-COLUMN(耐用年数表!S:S)+1,0),"")</f>
        <v/>
      </c>
      <c r="AD15" s="764" t="str">
        <f>IF(AC:AC="","",VLOOKUP(AC:AC,耐用年数表!A:E,IF(G:G=1,COLUMN(耐用年数表!E:E),COLUMN(耐用年数表!B:B)),0))</f>
        <v/>
      </c>
      <c r="AE15" s="768" t="e">
        <f>IF(D:D&lt;=$D$3,VLOOKUP(C:C,耐用年数表!S:Y,COLUMN(耐用年数表!Y:Y)-COLUMN(耐用年数表!S:S)+1,0),"")</f>
        <v>#N/A</v>
      </c>
      <c r="AF15" s="764" t="e">
        <f>IF(AE:AE="","",VLOOKUP(AE:AE,耐用年数表!A:E,IF(G:G=1,COLUMN(耐用年数表!E:E),COLUMN(耐用年数表!B:B)),0))</f>
        <v>#N/A</v>
      </c>
      <c r="AG15" s="782" t="str">
        <f t="shared" si="4"/>
        <v/>
      </c>
      <c r="AH15" s="769" t="str">
        <f t="shared" si="5"/>
        <v/>
      </c>
      <c r="AI15" s="125" t="str">
        <f t="shared" si="6"/>
        <v/>
      </c>
      <c r="AJ15" s="126">
        <f t="shared" si="26"/>
        <v>0</v>
      </c>
      <c r="AK15" s="126">
        <f t="shared" si="7"/>
        <v>0</v>
      </c>
      <c r="AL15" s="768" t="e">
        <f t="shared" si="27"/>
        <v>#N/A</v>
      </c>
      <c r="AM15" s="781">
        <f t="shared" si="8"/>
        <v>0</v>
      </c>
      <c r="AN15" s="768">
        <f t="shared" si="9"/>
        <v>0</v>
      </c>
      <c r="AO15" s="771">
        <f t="shared" si="10"/>
        <v>0</v>
      </c>
      <c r="AP15" s="126" t="str">
        <f t="shared" si="11"/>
        <v/>
      </c>
      <c r="AQ15" s="764" t="str">
        <f t="shared" si="12"/>
        <v/>
      </c>
      <c r="AR15" s="126" t="str">
        <f t="shared" si="28"/>
        <v/>
      </c>
      <c r="AS15" s="766">
        <f t="shared" si="29"/>
        <v>0</v>
      </c>
      <c r="AT15" s="771" t="str">
        <f t="shared" si="13"/>
        <v/>
      </c>
      <c r="AU15" s="768">
        <f t="shared" si="30"/>
        <v>0</v>
      </c>
      <c r="AV15" s="771">
        <f t="shared" ref="AV15:CA15" si="47">AV95+IF($AH15="",0,IF(AND($D15+AV$5-1&gt;=$AH15,$D15+AV$5-1&lt;=$AH15+3),$AJ15,IF($D15+AV$5-1=$AH15+4,$AK15,0)))</f>
        <v>0</v>
      </c>
      <c r="AW15" s="126">
        <f t="shared" si="47"/>
        <v>0</v>
      </c>
      <c r="AX15" s="776">
        <f t="shared" si="47"/>
        <v>0</v>
      </c>
      <c r="AY15" s="126">
        <f t="shared" si="47"/>
        <v>0</v>
      </c>
      <c r="AZ15" s="126">
        <f t="shared" si="47"/>
        <v>0</v>
      </c>
      <c r="BA15" s="126">
        <f t="shared" si="47"/>
        <v>0</v>
      </c>
      <c r="BB15" s="126">
        <f t="shared" si="47"/>
        <v>0</v>
      </c>
      <c r="BC15" s="126">
        <f t="shared" si="47"/>
        <v>0</v>
      </c>
      <c r="BD15" s="126">
        <f t="shared" si="47"/>
        <v>0</v>
      </c>
      <c r="BE15" s="126">
        <f t="shared" si="47"/>
        <v>0</v>
      </c>
      <c r="BF15" s="126">
        <f t="shared" si="47"/>
        <v>0</v>
      </c>
      <c r="BG15" s="126">
        <f t="shared" si="47"/>
        <v>0</v>
      </c>
      <c r="BH15" s="126">
        <f t="shared" si="47"/>
        <v>0</v>
      </c>
      <c r="BI15" s="126">
        <f t="shared" si="47"/>
        <v>0</v>
      </c>
      <c r="BJ15" s="126">
        <f t="shared" si="47"/>
        <v>0</v>
      </c>
      <c r="BK15" s="126">
        <f t="shared" si="47"/>
        <v>0</v>
      </c>
      <c r="BL15" s="126">
        <f t="shared" si="47"/>
        <v>0</v>
      </c>
      <c r="BM15" s="126">
        <f t="shared" si="47"/>
        <v>0</v>
      </c>
      <c r="BN15" s="126">
        <f t="shared" si="47"/>
        <v>0</v>
      </c>
      <c r="BO15" s="126">
        <f t="shared" si="47"/>
        <v>0</v>
      </c>
      <c r="BP15" s="126">
        <f t="shared" si="47"/>
        <v>0</v>
      </c>
      <c r="BQ15" s="126">
        <f t="shared" si="47"/>
        <v>0</v>
      </c>
      <c r="BR15" s="126">
        <f t="shared" si="47"/>
        <v>0</v>
      </c>
      <c r="BS15" s="126">
        <f t="shared" si="47"/>
        <v>0</v>
      </c>
      <c r="BT15" s="126">
        <f t="shared" si="47"/>
        <v>0</v>
      </c>
      <c r="BU15" s="126">
        <f t="shared" si="47"/>
        <v>0</v>
      </c>
      <c r="BV15" s="126">
        <f t="shared" si="47"/>
        <v>0</v>
      </c>
      <c r="BW15" s="126">
        <f t="shared" si="47"/>
        <v>0</v>
      </c>
      <c r="BX15" s="126">
        <f t="shared" si="47"/>
        <v>0</v>
      </c>
      <c r="BY15" s="126">
        <f t="shared" si="47"/>
        <v>0</v>
      </c>
      <c r="BZ15" s="126">
        <f t="shared" si="47"/>
        <v>0</v>
      </c>
      <c r="CA15" s="126">
        <f t="shared" si="47"/>
        <v>0</v>
      </c>
      <c r="CB15" s="126">
        <f t="shared" ref="CB15:DK15" si="48">CB95+IF($AH15="",0,IF(AND($D15+CB$5-1&gt;=$AH15,$D15+CB$5-1&lt;=$AH15+3),$AJ15,IF($D15+CB$5-1=$AH15+4,$AK15,0)))</f>
        <v>0</v>
      </c>
      <c r="CC15" s="126">
        <f t="shared" si="48"/>
        <v>0</v>
      </c>
      <c r="CD15" s="126">
        <f t="shared" si="48"/>
        <v>0</v>
      </c>
      <c r="CE15" s="126">
        <f t="shared" si="48"/>
        <v>0</v>
      </c>
      <c r="CF15" s="126">
        <f t="shared" si="48"/>
        <v>0</v>
      </c>
      <c r="CG15" s="126">
        <f t="shared" si="48"/>
        <v>0</v>
      </c>
      <c r="CH15" s="126">
        <f t="shared" si="48"/>
        <v>0</v>
      </c>
      <c r="CI15" s="126">
        <f t="shared" si="48"/>
        <v>0</v>
      </c>
      <c r="CJ15" s="126">
        <f t="shared" si="48"/>
        <v>0</v>
      </c>
      <c r="CK15" s="126">
        <f t="shared" si="48"/>
        <v>0</v>
      </c>
      <c r="CL15" s="126">
        <f t="shared" si="48"/>
        <v>0</v>
      </c>
      <c r="CM15" s="126">
        <f t="shared" si="48"/>
        <v>0</v>
      </c>
      <c r="CN15" s="126">
        <f t="shared" si="48"/>
        <v>0</v>
      </c>
      <c r="CO15" s="126">
        <f t="shared" si="48"/>
        <v>0</v>
      </c>
      <c r="CP15" s="126">
        <f t="shared" si="48"/>
        <v>0</v>
      </c>
      <c r="CQ15" s="126">
        <f t="shared" si="48"/>
        <v>0</v>
      </c>
      <c r="CR15" s="126">
        <f t="shared" si="48"/>
        <v>0</v>
      </c>
      <c r="CS15" s="126">
        <f t="shared" si="48"/>
        <v>0</v>
      </c>
      <c r="CT15" s="126">
        <f t="shared" si="48"/>
        <v>0</v>
      </c>
      <c r="CU15" s="126">
        <f t="shared" si="48"/>
        <v>0</v>
      </c>
      <c r="CV15" s="126">
        <f t="shared" si="48"/>
        <v>0</v>
      </c>
      <c r="CW15" s="126">
        <f t="shared" si="48"/>
        <v>0</v>
      </c>
      <c r="CX15" s="126">
        <f t="shared" si="48"/>
        <v>0</v>
      </c>
      <c r="CY15" s="126">
        <f t="shared" si="48"/>
        <v>0</v>
      </c>
      <c r="CZ15" s="126">
        <f t="shared" si="48"/>
        <v>0</v>
      </c>
      <c r="DA15" s="126">
        <f t="shared" si="48"/>
        <v>0</v>
      </c>
      <c r="DB15" s="126">
        <f t="shared" si="48"/>
        <v>0</v>
      </c>
      <c r="DC15" s="126">
        <f t="shared" si="48"/>
        <v>0</v>
      </c>
      <c r="DD15" s="126">
        <f t="shared" si="48"/>
        <v>0</v>
      </c>
      <c r="DE15" s="126">
        <f t="shared" si="48"/>
        <v>0</v>
      </c>
      <c r="DF15" s="126">
        <f t="shared" si="48"/>
        <v>0</v>
      </c>
      <c r="DG15" s="126">
        <f t="shared" si="48"/>
        <v>0</v>
      </c>
      <c r="DH15" s="126">
        <f t="shared" si="48"/>
        <v>0</v>
      </c>
      <c r="DI15" s="126">
        <f t="shared" si="48"/>
        <v>0</v>
      </c>
      <c r="DJ15" s="126">
        <f t="shared" si="48"/>
        <v>0</v>
      </c>
      <c r="DK15" s="126">
        <f t="shared" si="48"/>
        <v>0</v>
      </c>
    </row>
    <row r="16" spans="1:115" x14ac:dyDescent="0.15">
      <c r="A16" s="125">
        <v>11</v>
      </c>
      <c r="B16" s="125">
        <f>IF(ISNA(VLOOKUP(C:C,耐用年数表!S:W,COLUMN(耐用年数表!W:W)-COLUMN(耐用年数表!S:S)+1,0)),0,VLOOKUP(C:C,耐用年数表!S:W,COLUMN(耐用年数表!W:W)-COLUMN(耐用年数表!S:S)+1,0))</f>
        <v>0</v>
      </c>
      <c r="C16" s="125" t="str">
        <f>IF(減価償却費!C:C="","",減価償却費!C:C)</f>
        <v/>
      </c>
      <c r="D16" s="125" t="str">
        <f>IF(減価償却費!F:F="","",VLOOKUP(IF(減価償却費!E:E="","R",減価償却費!E:E)&amp;減価償却費!F:F,耐用年数表!G:H,COLUMN(耐用年数表!H:H)-COLUMN(耐用年数表!G:G)+1,0))</f>
        <v/>
      </c>
      <c r="E16" s="125" t="str">
        <f>IF(D:D="","",IF(減価償却費!G:G="",1,減価償却費!G:G))</f>
        <v/>
      </c>
      <c r="F16" s="125" t="str">
        <f>IF(減価償却費!W:W="","",減価償却費!W:W)</f>
        <v/>
      </c>
      <c r="G16" s="125" t="str">
        <f t="shared" si="16"/>
        <v/>
      </c>
      <c r="H16" s="127" t="str">
        <f>IF(減価償却費!H:H="","",減価償却費!H:H)</f>
        <v/>
      </c>
      <c r="I16" s="126" t="str">
        <f t="shared" si="17"/>
        <v/>
      </c>
      <c r="J16" s="170" t="str">
        <f>IF(G:G=1,0,IF(ISNA(VLOOKUP(C:C,耐用年数表!S:X,COLUMN(耐用年数表!X:X)-COLUMN(耐用年数表!S:S)+1,0)),"",VLOOKUP(C:C,耐用年数表!S:X,COLUMN(耐用年数表!X:X)-COLUMN(耐用年数表!S:S)+1,0)))</f>
        <v/>
      </c>
      <c r="K16" s="126" t="str">
        <f t="shared" si="18"/>
        <v/>
      </c>
      <c r="L16" s="126" t="str">
        <f t="shared" si="19"/>
        <v/>
      </c>
      <c r="M16" s="126" t="str">
        <f t="shared" si="20"/>
        <v/>
      </c>
      <c r="N16" s="126" t="str">
        <f t="shared" si="21"/>
        <v/>
      </c>
      <c r="O16" s="125" t="str">
        <f t="shared" si="22"/>
        <v/>
      </c>
      <c r="P16" s="126" t="str">
        <f t="shared" si="1"/>
        <v/>
      </c>
      <c r="Q16" s="126" t="str">
        <f>IF(H:H="","",IF(減価償却費!R:R="",100,減価償却費!R:R))</f>
        <v/>
      </c>
      <c r="R16" s="126" t="str">
        <f t="shared" si="23"/>
        <v/>
      </c>
      <c r="S16" s="125" t="str">
        <f t="shared" si="24"/>
        <v/>
      </c>
      <c r="T16" s="125" t="str">
        <f t="shared" si="25"/>
        <v/>
      </c>
      <c r="U16" s="766" t="str">
        <f>IF(D:D="","",VLOOKUP(C:C,耐用年数表!S:Y,COLUMN(IF(D:D&lt;=1997,耐用年数表!T:T,IF(D:D&lt;=2000,耐用年数表!U:U,IF(D:D&lt;=2008,耐用年数表!V:V,耐用年数表!Y:Y))))-COLUMN(耐用年数表!S:S)+1,0))</f>
        <v/>
      </c>
      <c r="V16" s="125" t="str">
        <f>IF(U:U="","",VLOOKUP(U:U,耐用年数表!A:E,IF(G:G=1,COLUMN(耐用年数表!E:E),COLUMN(耐用年数表!B:B)),0))</f>
        <v/>
      </c>
      <c r="W16" s="125" t="str">
        <f t="shared" si="2"/>
        <v/>
      </c>
      <c r="X16" s="126">
        <f t="shared" si="3"/>
        <v>0</v>
      </c>
      <c r="Y16" s="768" t="str">
        <f>IF(D:D&lt;=1997,VLOOKUP(C:C,耐用年数表!S:Y,COLUMN(耐用年数表!T:T)-COLUMN(耐用年数表!S:S)+1,0),"")</f>
        <v/>
      </c>
      <c r="Z16" s="764" t="str">
        <f>IF(Y:Y="","",VLOOKUP(Y:Y,耐用年数表!A:E,COLUMN(耐用年数表!B:B),0))</f>
        <v/>
      </c>
      <c r="AA16" s="768" t="str">
        <f>IF(D:D&lt;=2000,VLOOKUP(C:C,耐用年数表!S:Y,COLUMN(耐用年数表!U:U)-COLUMN(耐用年数表!S:S)+1,0),"")</f>
        <v/>
      </c>
      <c r="AB16" s="764" t="str">
        <f>IF(AA:AA="","",VLOOKUP(AA:AA,耐用年数表!A:E,COLUMN(耐用年数表!B:B),0))</f>
        <v/>
      </c>
      <c r="AC16" s="768" t="str">
        <f>IF(D:D&lt;=2008,VLOOKUP(C:C,耐用年数表!S:Y,COLUMN(耐用年数表!V:V)-COLUMN(耐用年数表!S:S)+1,0),"")</f>
        <v/>
      </c>
      <c r="AD16" s="764" t="str">
        <f>IF(AC:AC="","",VLOOKUP(AC:AC,耐用年数表!A:E,IF(G:G=1,COLUMN(耐用年数表!E:E),COLUMN(耐用年数表!B:B)),0))</f>
        <v/>
      </c>
      <c r="AE16" s="768" t="e">
        <f>IF(D:D&lt;=$D$3,VLOOKUP(C:C,耐用年数表!S:Y,COLUMN(耐用年数表!Y:Y)-COLUMN(耐用年数表!S:S)+1,0),"")</f>
        <v>#N/A</v>
      </c>
      <c r="AF16" s="764" t="e">
        <f>IF(AE:AE="","",VLOOKUP(AE:AE,耐用年数表!A:E,IF(G:G=1,COLUMN(耐用年数表!E:E),COLUMN(耐用年数表!B:B)),0))</f>
        <v>#N/A</v>
      </c>
      <c r="AG16" s="782" t="str">
        <f t="shared" si="4"/>
        <v/>
      </c>
      <c r="AH16" s="769" t="str">
        <f t="shared" si="5"/>
        <v/>
      </c>
      <c r="AI16" s="125" t="str">
        <f t="shared" si="6"/>
        <v/>
      </c>
      <c r="AJ16" s="126">
        <f t="shared" si="26"/>
        <v>0</v>
      </c>
      <c r="AK16" s="126">
        <f t="shared" si="7"/>
        <v>0</v>
      </c>
      <c r="AL16" s="768" t="e">
        <f t="shared" si="27"/>
        <v>#N/A</v>
      </c>
      <c r="AM16" s="781">
        <f t="shared" si="8"/>
        <v>0</v>
      </c>
      <c r="AN16" s="768">
        <f t="shared" si="9"/>
        <v>0</v>
      </c>
      <c r="AO16" s="771">
        <f t="shared" si="10"/>
        <v>0</v>
      </c>
      <c r="AP16" s="126" t="str">
        <f t="shared" si="11"/>
        <v/>
      </c>
      <c r="AQ16" s="764" t="str">
        <f t="shared" si="12"/>
        <v/>
      </c>
      <c r="AR16" s="126" t="str">
        <f t="shared" si="28"/>
        <v/>
      </c>
      <c r="AS16" s="766">
        <f t="shared" si="29"/>
        <v>0</v>
      </c>
      <c r="AT16" s="771" t="str">
        <f t="shared" si="13"/>
        <v/>
      </c>
      <c r="AU16" s="768">
        <f t="shared" si="30"/>
        <v>0</v>
      </c>
      <c r="AV16" s="771">
        <f t="shared" ref="AV16:CA16" si="49">AV96+IF($AH16="",0,IF(AND($D16+AV$5-1&gt;=$AH16,$D16+AV$5-1&lt;=$AH16+3),$AJ16,IF($D16+AV$5-1=$AH16+4,$AK16,0)))</f>
        <v>0</v>
      </c>
      <c r="AW16" s="126">
        <f t="shared" si="49"/>
        <v>0</v>
      </c>
      <c r="AX16" s="776">
        <f t="shared" si="49"/>
        <v>0</v>
      </c>
      <c r="AY16" s="126">
        <f t="shared" si="49"/>
        <v>0</v>
      </c>
      <c r="AZ16" s="126">
        <f t="shared" si="49"/>
        <v>0</v>
      </c>
      <c r="BA16" s="126">
        <f t="shared" si="49"/>
        <v>0</v>
      </c>
      <c r="BB16" s="126">
        <f t="shared" si="49"/>
        <v>0</v>
      </c>
      <c r="BC16" s="126">
        <f t="shared" si="49"/>
        <v>0</v>
      </c>
      <c r="BD16" s="126">
        <f t="shared" si="49"/>
        <v>0</v>
      </c>
      <c r="BE16" s="126">
        <f t="shared" si="49"/>
        <v>0</v>
      </c>
      <c r="BF16" s="126">
        <f t="shared" si="49"/>
        <v>0</v>
      </c>
      <c r="BG16" s="126">
        <f t="shared" si="49"/>
        <v>0</v>
      </c>
      <c r="BH16" s="126">
        <f t="shared" si="49"/>
        <v>0</v>
      </c>
      <c r="BI16" s="126">
        <f t="shared" si="49"/>
        <v>0</v>
      </c>
      <c r="BJ16" s="126">
        <f t="shared" si="49"/>
        <v>0</v>
      </c>
      <c r="BK16" s="126">
        <f t="shared" si="49"/>
        <v>0</v>
      </c>
      <c r="BL16" s="126">
        <f t="shared" si="49"/>
        <v>0</v>
      </c>
      <c r="BM16" s="126">
        <f t="shared" si="49"/>
        <v>0</v>
      </c>
      <c r="BN16" s="126">
        <f t="shared" si="49"/>
        <v>0</v>
      </c>
      <c r="BO16" s="126">
        <f t="shared" si="49"/>
        <v>0</v>
      </c>
      <c r="BP16" s="126">
        <f t="shared" si="49"/>
        <v>0</v>
      </c>
      <c r="BQ16" s="126">
        <f t="shared" si="49"/>
        <v>0</v>
      </c>
      <c r="BR16" s="126">
        <f t="shared" si="49"/>
        <v>0</v>
      </c>
      <c r="BS16" s="126">
        <f t="shared" si="49"/>
        <v>0</v>
      </c>
      <c r="BT16" s="126">
        <f t="shared" si="49"/>
        <v>0</v>
      </c>
      <c r="BU16" s="126">
        <f t="shared" si="49"/>
        <v>0</v>
      </c>
      <c r="BV16" s="126">
        <f t="shared" si="49"/>
        <v>0</v>
      </c>
      <c r="BW16" s="126">
        <f t="shared" si="49"/>
        <v>0</v>
      </c>
      <c r="BX16" s="126">
        <f t="shared" si="49"/>
        <v>0</v>
      </c>
      <c r="BY16" s="126">
        <f t="shared" si="49"/>
        <v>0</v>
      </c>
      <c r="BZ16" s="126">
        <f t="shared" si="49"/>
        <v>0</v>
      </c>
      <c r="CA16" s="126">
        <f t="shared" si="49"/>
        <v>0</v>
      </c>
      <c r="CB16" s="126">
        <f t="shared" ref="CB16:DK16" si="50">CB96+IF($AH16="",0,IF(AND($D16+CB$5-1&gt;=$AH16,$D16+CB$5-1&lt;=$AH16+3),$AJ16,IF($D16+CB$5-1=$AH16+4,$AK16,0)))</f>
        <v>0</v>
      </c>
      <c r="CC16" s="126">
        <f t="shared" si="50"/>
        <v>0</v>
      </c>
      <c r="CD16" s="126">
        <f t="shared" si="50"/>
        <v>0</v>
      </c>
      <c r="CE16" s="126">
        <f t="shared" si="50"/>
        <v>0</v>
      </c>
      <c r="CF16" s="126">
        <f t="shared" si="50"/>
        <v>0</v>
      </c>
      <c r="CG16" s="126">
        <f t="shared" si="50"/>
        <v>0</v>
      </c>
      <c r="CH16" s="126">
        <f t="shared" si="50"/>
        <v>0</v>
      </c>
      <c r="CI16" s="126">
        <f t="shared" si="50"/>
        <v>0</v>
      </c>
      <c r="CJ16" s="126">
        <f t="shared" si="50"/>
        <v>0</v>
      </c>
      <c r="CK16" s="126">
        <f t="shared" si="50"/>
        <v>0</v>
      </c>
      <c r="CL16" s="126">
        <f t="shared" si="50"/>
        <v>0</v>
      </c>
      <c r="CM16" s="126">
        <f t="shared" si="50"/>
        <v>0</v>
      </c>
      <c r="CN16" s="126">
        <f t="shared" si="50"/>
        <v>0</v>
      </c>
      <c r="CO16" s="126">
        <f t="shared" si="50"/>
        <v>0</v>
      </c>
      <c r="CP16" s="126">
        <f t="shared" si="50"/>
        <v>0</v>
      </c>
      <c r="CQ16" s="126">
        <f t="shared" si="50"/>
        <v>0</v>
      </c>
      <c r="CR16" s="126">
        <f t="shared" si="50"/>
        <v>0</v>
      </c>
      <c r="CS16" s="126">
        <f t="shared" si="50"/>
        <v>0</v>
      </c>
      <c r="CT16" s="126">
        <f t="shared" si="50"/>
        <v>0</v>
      </c>
      <c r="CU16" s="126">
        <f t="shared" si="50"/>
        <v>0</v>
      </c>
      <c r="CV16" s="126">
        <f t="shared" si="50"/>
        <v>0</v>
      </c>
      <c r="CW16" s="126">
        <f t="shared" si="50"/>
        <v>0</v>
      </c>
      <c r="CX16" s="126">
        <f t="shared" si="50"/>
        <v>0</v>
      </c>
      <c r="CY16" s="126">
        <f t="shared" si="50"/>
        <v>0</v>
      </c>
      <c r="CZ16" s="126">
        <f t="shared" si="50"/>
        <v>0</v>
      </c>
      <c r="DA16" s="126">
        <f t="shared" si="50"/>
        <v>0</v>
      </c>
      <c r="DB16" s="126">
        <f t="shared" si="50"/>
        <v>0</v>
      </c>
      <c r="DC16" s="126">
        <f t="shared" si="50"/>
        <v>0</v>
      </c>
      <c r="DD16" s="126">
        <f t="shared" si="50"/>
        <v>0</v>
      </c>
      <c r="DE16" s="126">
        <f t="shared" si="50"/>
        <v>0</v>
      </c>
      <c r="DF16" s="126">
        <f t="shared" si="50"/>
        <v>0</v>
      </c>
      <c r="DG16" s="126">
        <f t="shared" si="50"/>
        <v>0</v>
      </c>
      <c r="DH16" s="126">
        <f t="shared" si="50"/>
        <v>0</v>
      </c>
      <c r="DI16" s="126">
        <f t="shared" si="50"/>
        <v>0</v>
      </c>
      <c r="DJ16" s="126">
        <f t="shared" si="50"/>
        <v>0</v>
      </c>
      <c r="DK16" s="126">
        <f t="shared" si="50"/>
        <v>0</v>
      </c>
    </row>
    <row r="17" spans="1:115" x14ac:dyDescent="0.15">
      <c r="A17" s="125">
        <v>12</v>
      </c>
      <c r="B17" s="125">
        <f>IF(ISNA(VLOOKUP(C:C,耐用年数表!S:W,COLUMN(耐用年数表!W:W)-COLUMN(耐用年数表!S:S)+1,0)),0,VLOOKUP(C:C,耐用年数表!S:W,COLUMN(耐用年数表!W:W)-COLUMN(耐用年数表!S:S)+1,0))</f>
        <v>0</v>
      </c>
      <c r="C17" s="125" t="str">
        <f>IF(減価償却費!C:C="","",減価償却費!C:C)</f>
        <v/>
      </c>
      <c r="D17" s="125" t="str">
        <f>IF(減価償却費!F:F="","",VLOOKUP(IF(減価償却費!E:E="","R",減価償却費!E:E)&amp;減価償却費!F:F,耐用年数表!G:H,COLUMN(耐用年数表!H:H)-COLUMN(耐用年数表!G:G)+1,0))</f>
        <v/>
      </c>
      <c r="E17" s="125" t="str">
        <f>IF(D:D="","",IF(減価償却費!G:G="",1,減価償却費!G:G))</f>
        <v/>
      </c>
      <c r="F17" s="125" t="str">
        <f>IF(減価償却費!W:W="","",減価償却費!W:W)</f>
        <v/>
      </c>
      <c r="G17" s="125" t="str">
        <f t="shared" si="16"/>
        <v/>
      </c>
      <c r="H17" s="127" t="str">
        <f>IF(減価償却費!H:H="","",減価償却費!H:H)</f>
        <v/>
      </c>
      <c r="I17" s="126" t="str">
        <f t="shared" si="17"/>
        <v/>
      </c>
      <c r="J17" s="170" t="str">
        <f>IF(G:G=1,0,IF(ISNA(VLOOKUP(C:C,耐用年数表!S:X,COLUMN(耐用年数表!X:X)-COLUMN(耐用年数表!S:S)+1,0)),"",VLOOKUP(C:C,耐用年数表!S:X,COLUMN(耐用年数表!X:X)-COLUMN(耐用年数表!S:S)+1,0)))</f>
        <v/>
      </c>
      <c r="K17" s="126" t="str">
        <f t="shared" si="18"/>
        <v/>
      </c>
      <c r="L17" s="126" t="str">
        <f t="shared" si="19"/>
        <v/>
      </c>
      <c r="M17" s="126" t="str">
        <f t="shared" si="20"/>
        <v/>
      </c>
      <c r="N17" s="126" t="str">
        <f t="shared" si="21"/>
        <v/>
      </c>
      <c r="O17" s="125" t="str">
        <f t="shared" si="22"/>
        <v/>
      </c>
      <c r="P17" s="126" t="str">
        <f t="shared" si="1"/>
        <v/>
      </c>
      <c r="Q17" s="126" t="str">
        <f>IF(H:H="","",IF(減価償却費!R:R="",100,減価償却費!R:R))</f>
        <v/>
      </c>
      <c r="R17" s="126" t="str">
        <f t="shared" si="23"/>
        <v/>
      </c>
      <c r="S17" s="125" t="str">
        <f t="shared" si="24"/>
        <v/>
      </c>
      <c r="T17" s="125" t="str">
        <f t="shared" si="25"/>
        <v/>
      </c>
      <c r="U17" s="766" t="str">
        <f>IF(D:D="","",VLOOKUP(C:C,耐用年数表!S:Y,COLUMN(IF(D:D&lt;=1997,耐用年数表!T:T,IF(D:D&lt;=2000,耐用年数表!U:U,IF(D:D&lt;=2008,耐用年数表!V:V,耐用年数表!Y:Y))))-COLUMN(耐用年数表!S:S)+1,0))</f>
        <v/>
      </c>
      <c r="V17" s="125" t="str">
        <f>IF(U:U="","",VLOOKUP(U:U,耐用年数表!A:E,IF(G:G=1,COLUMN(耐用年数表!E:E),COLUMN(耐用年数表!B:B)),0))</f>
        <v/>
      </c>
      <c r="W17" s="125" t="str">
        <f t="shared" si="2"/>
        <v/>
      </c>
      <c r="X17" s="126">
        <f t="shared" si="3"/>
        <v>0</v>
      </c>
      <c r="Y17" s="768" t="str">
        <f>IF(D:D&lt;=1997,VLOOKUP(C:C,耐用年数表!S:Y,COLUMN(耐用年数表!T:T)-COLUMN(耐用年数表!S:S)+1,0),"")</f>
        <v/>
      </c>
      <c r="Z17" s="764" t="str">
        <f>IF(Y:Y="","",VLOOKUP(Y:Y,耐用年数表!A:E,COLUMN(耐用年数表!B:B),0))</f>
        <v/>
      </c>
      <c r="AA17" s="768" t="str">
        <f>IF(D:D&lt;=2000,VLOOKUP(C:C,耐用年数表!S:Y,COLUMN(耐用年数表!U:U)-COLUMN(耐用年数表!S:S)+1,0),"")</f>
        <v/>
      </c>
      <c r="AB17" s="764" t="str">
        <f>IF(AA:AA="","",VLOOKUP(AA:AA,耐用年数表!A:E,COLUMN(耐用年数表!B:B),0))</f>
        <v/>
      </c>
      <c r="AC17" s="768" t="str">
        <f>IF(D:D&lt;=2008,VLOOKUP(C:C,耐用年数表!S:Y,COLUMN(耐用年数表!V:V)-COLUMN(耐用年数表!S:S)+1,0),"")</f>
        <v/>
      </c>
      <c r="AD17" s="764" t="str">
        <f>IF(AC:AC="","",VLOOKUP(AC:AC,耐用年数表!A:E,IF(G:G=1,COLUMN(耐用年数表!E:E),COLUMN(耐用年数表!B:B)),0))</f>
        <v/>
      </c>
      <c r="AE17" s="768" t="e">
        <f>IF(D:D&lt;=$D$3,VLOOKUP(C:C,耐用年数表!S:Y,COLUMN(耐用年数表!Y:Y)-COLUMN(耐用年数表!S:S)+1,0),"")</f>
        <v>#N/A</v>
      </c>
      <c r="AF17" s="764" t="e">
        <f>IF(AE:AE="","",VLOOKUP(AE:AE,耐用年数表!A:E,IF(G:G=1,COLUMN(耐用年数表!E:E),COLUMN(耐用年数表!B:B)),0))</f>
        <v>#N/A</v>
      </c>
      <c r="AG17" s="782" t="str">
        <f t="shared" si="4"/>
        <v/>
      </c>
      <c r="AH17" s="769" t="str">
        <f t="shared" si="5"/>
        <v/>
      </c>
      <c r="AI17" s="125" t="str">
        <f t="shared" si="6"/>
        <v/>
      </c>
      <c r="AJ17" s="126">
        <f t="shared" si="26"/>
        <v>0</v>
      </c>
      <c r="AK17" s="126">
        <f t="shared" si="7"/>
        <v>0</v>
      </c>
      <c r="AL17" s="768" t="e">
        <f t="shared" si="27"/>
        <v>#N/A</v>
      </c>
      <c r="AM17" s="781">
        <f t="shared" si="8"/>
        <v>0</v>
      </c>
      <c r="AN17" s="768">
        <f t="shared" si="9"/>
        <v>0</v>
      </c>
      <c r="AO17" s="771">
        <f t="shared" si="10"/>
        <v>0</v>
      </c>
      <c r="AP17" s="126" t="str">
        <f t="shared" si="11"/>
        <v/>
      </c>
      <c r="AQ17" s="764" t="str">
        <f t="shared" si="12"/>
        <v/>
      </c>
      <c r="AR17" s="126" t="str">
        <f t="shared" si="28"/>
        <v/>
      </c>
      <c r="AS17" s="766">
        <f t="shared" si="29"/>
        <v>0</v>
      </c>
      <c r="AT17" s="771" t="str">
        <f t="shared" si="13"/>
        <v/>
      </c>
      <c r="AU17" s="768">
        <f t="shared" si="30"/>
        <v>0</v>
      </c>
      <c r="AV17" s="771">
        <f t="shared" ref="AV17:CA17" si="51">AV97+IF($AH17="",0,IF(AND($D17+AV$5-1&gt;=$AH17,$D17+AV$5-1&lt;=$AH17+3),$AJ17,IF($D17+AV$5-1=$AH17+4,$AK17,0)))</f>
        <v>0</v>
      </c>
      <c r="AW17" s="126">
        <f t="shared" si="51"/>
        <v>0</v>
      </c>
      <c r="AX17" s="776">
        <f t="shared" si="51"/>
        <v>0</v>
      </c>
      <c r="AY17" s="126">
        <f t="shared" si="51"/>
        <v>0</v>
      </c>
      <c r="AZ17" s="126">
        <f t="shared" si="51"/>
        <v>0</v>
      </c>
      <c r="BA17" s="126">
        <f t="shared" si="51"/>
        <v>0</v>
      </c>
      <c r="BB17" s="126">
        <f t="shared" si="51"/>
        <v>0</v>
      </c>
      <c r="BC17" s="126">
        <f t="shared" si="51"/>
        <v>0</v>
      </c>
      <c r="BD17" s="126">
        <f t="shared" si="51"/>
        <v>0</v>
      </c>
      <c r="BE17" s="126">
        <f t="shared" si="51"/>
        <v>0</v>
      </c>
      <c r="BF17" s="126">
        <f t="shared" si="51"/>
        <v>0</v>
      </c>
      <c r="BG17" s="126">
        <f t="shared" si="51"/>
        <v>0</v>
      </c>
      <c r="BH17" s="126">
        <f t="shared" si="51"/>
        <v>0</v>
      </c>
      <c r="BI17" s="126">
        <f t="shared" si="51"/>
        <v>0</v>
      </c>
      <c r="BJ17" s="126">
        <f t="shared" si="51"/>
        <v>0</v>
      </c>
      <c r="BK17" s="126">
        <f t="shared" si="51"/>
        <v>0</v>
      </c>
      <c r="BL17" s="126">
        <f t="shared" si="51"/>
        <v>0</v>
      </c>
      <c r="BM17" s="126">
        <f t="shared" si="51"/>
        <v>0</v>
      </c>
      <c r="BN17" s="126">
        <f t="shared" si="51"/>
        <v>0</v>
      </c>
      <c r="BO17" s="126">
        <f t="shared" si="51"/>
        <v>0</v>
      </c>
      <c r="BP17" s="126">
        <f t="shared" si="51"/>
        <v>0</v>
      </c>
      <c r="BQ17" s="126">
        <f t="shared" si="51"/>
        <v>0</v>
      </c>
      <c r="BR17" s="126">
        <f t="shared" si="51"/>
        <v>0</v>
      </c>
      <c r="BS17" s="126">
        <f t="shared" si="51"/>
        <v>0</v>
      </c>
      <c r="BT17" s="126">
        <f t="shared" si="51"/>
        <v>0</v>
      </c>
      <c r="BU17" s="126">
        <f t="shared" si="51"/>
        <v>0</v>
      </c>
      <c r="BV17" s="126">
        <f t="shared" si="51"/>
        <v>0</v>
      </c>
      <c r="BW17" s="126">
        <f t="shared" si="51"/>
        <v>0</v>
      </c>
      <c r="BX17" s="126">
        <f t="shared" si="51"/>
        <v>0</v>
      </c>
      <c r="BY17" s="126">
        <f t="shared" si="51"/>
        <v>0</v>
      </c>
      <c r="BZ17" s="126">
        <f t="shared" si="51"/>
        <v>0</v>
      </c>
      <c r="CA17" s="126">
        <f t="shared" si="51"/>
        <v>0</v>
      </c>
      <c r="CB17" s="126">
        <f t="shared" ref="CB17:DK17" si="52">CB97+IF($AH17="",0,IF(AND($D17+CB$5-1&gt;=$AH17,$D17+CB$5-1&lt;=$AH17+3),$AJ17,IF($D17+CB$5-1=$AH17+4,$AK17,0)))</f>
        <v>0</v>
      </c>
      <c r="CC17" s="126">
        <f t="shared" si="52"/>
        <v>0</v>
      </c>
      <c r="CD17" s="126">
        <f t="shared" si="52"/>
        <v>0</v>
      </c>
      <c r="CE17" s="126">
        <f t="shared" si="52"/>
        <v>0</v>
      </c>
      <c r="CF17" s="126">
        <f t="shared" si="52"/>
        <v>0</v>
      </c>
      <c r="CG17" s="126">
        <f t="shared" si="52"/>
        <v>0</v>
      </c>
      <c r="CH17" s="126">
        <f t="shared" si="52"/>
        <v>0</v>
      </c>
      <c r="CI17" s="126">
        <f t="shared" si="52"/>
        <v>0</v>
      </c>
      <c r="CJ17" s="126">
        <f t="shared" si="52"/>
        <v>0</v>
      </c>
      <c r="CK17" s="126">
        <f t="shared" si="52"/>
        <v>0</v>
      </c>
      <c r="CL17" s="126">
        <f t="shared" si="52"/>
        <v>0</v>
      </c>
      <c r="CM17" s="126">
        <f t="shared" si="52"/>
        <v>0</v>
      </c>
      <c r="CN17" s="126">
        <f t="shared" si="52"/>
        <v>0</v>
      </c>
      <c r="CO17" s="126">
        <f t="shared" si="52"/>
        <v>0</v>
      </c>
      <c r="CP17" s="126">
        <f t="shared" si="52"/>
        <v>0</v>
      </c>
      <c r="CQ17" s="126">
        <f t="shared" si="52"/>
        <v>0</v>
      </c>
      <c r="CR17" s="126">
        <f t="shared" si="52"/>
        <v>0</v>
      </c>
      <c r="CS17" s="126">
        <f t="shared" si="52"/>
        <v>0</v>
      </c>
      <c r="CT17" s="126">
        <f t="shared" si="52"/>
        <v>0</v>
      </c>
      <c r="CU17" s="126">
        <f t="shared" si="52"/>
        <v>0</v>
      </c>
      <c r="CV17" s="126">
        <f t="shared" si="52"/>
        <v>0</v>
      </c>
      <c r="CW17" s="126">
        <f t="shared" si="52"/>
        <v>0</v>
      </c>
      <c r="CX17" s="126">
        <f t="shared" si="52"/>
        <v>0</v>
      </c>
      <c r="CY17" s="126">
        <f t="shared" si="52"/>
        <v>0</v>
      </c>
      <c r="CZ17" s="126">
        <f t="shared" si="52"/>
        <v>0</v>
      </c>
      <c r="DA17" s="126">
        <f t="shared" si="52"/>
        <v>0</v>
      </c>
      <c r="DB17" s="126">
        <f t="shared" si="52"/>
        <v>0</v>
      </c>
      <c r="DC17" s="126">
        <f t="shared" si="52"/>
        <v>0</v>
      </c>
      <c r="DD17" s="126">
        <f t="shared" si="52"/>
        <v>0</v>
      </c>
      <c r="DE17" s="126">
        <f t="shared" si="52"/>
        <v>0</v>
      </c>
      <c r="DF17" s="126">
        <f t="shared" si="52"/>
        <v>0</v>
      </c>
      <c r="DG17" s="126">
        <f t="shared" si="52"/>
        <v>0</v>
      </c>
      <c r="DH17" s="126">
        <f t="shared" si="52"/>
        <v>0</v>
      </c>
      <c r="DI17" s="126">
        <f t="shared" si="52"/>
        <v>0</v>
      </c>
      <c r="DJ17" s="126">
        <f t="shared" si="52"/>
        <v>0</v>
      </c>
      <c r="DK17" s="126">
        <f t="shared" si="52"/>
        <v>0</v>
      </c>
    </row>
    <row r="18" spans="1:115" x14ac:dyDescent="0.15">
      <c r="A18" s="125">
        <v>13</v>
      </c>
      <c r="B18" s="125">
        <f>IF(ISNA(VLOOKUP(C:C,耐用年数表!S:W,COLUMN(耐用年数表!W:W)-COLUMN(耐用年数表!S:S)+1,0)),0,VLOOKUP(C:C,耐用年数表!S:W,COLUMN(耐用年数表!W:W)-COLUMN(耐用年数表!S:S)+1,0))</f>
        <v>0</v>
      </c>
      <c r="C18" s="125" t="str">
        <f>IF(減価償却費!C:C="","",減価償却費!C:C)</f>
        <v/>
      </c>
      <c r="D18" s="125" t="str">
        <f>IF(減価償却費!F:F="","",VLOOKUP(IF(減価償却費!E:E="","R",減価償却費!E:E)&amp;減価償却費!F:F,耐用年数表!G:H,COLUMN(耐用年数表!H:H)-COLUMN(耐用年数表!G:G)+1,0))</f>
        <v/>
      </c>
      <c r="E18" s="125" t="str">
        <f>IF(D:D="","",IF(減価償却費!G:G="",1,減価償却費!G:G))</f>
        <v/>
      </c>
      <c r="F18" s="125" t="str">
        <f>IF(減価償却費!W:W="","",減価償却費!W:W)</f>
        <v/>
      </c>
      <c r="G18" s="125" t="str">
        <f t="shared" si="16"/>
        <v/>
      </c>
      <c r="H18" s="127" t="str">
        <f>IF(減価償却費!H:H="","",減価償却費!H:H)</f>
        <v/>
      </c>
      <c r="I18" s="126" t="str">
        <f t="shared" si="17"/>
        <v/>
      </c>
      <c r="J18" s="170" t="str">
        <f>IF(G:G=1,0,IF(ISNA(VLOOKUP(C:C,耐用年数表!S:X,COLUMN(耐用年数表!X:X)-COLUMN(耐用年数表!S:S)+1,0)),"",VLOOKUP(C:C,耐用年数表!S:X,COLUMN(耐用年数表!X:X)-COLUMN(耐用年数表!S:S)+1,0)))</f>
        <v/>
      </c>
      <c r="K18" s="126" t="str">
        <f t="shared" si="18"/>
        <v/>
      </c>
      <c r="L18" s="126" t="str">
        <f t="shared" si="19"/>
        <v/>
      </c>
      <c r="M18" s="126" t="str">
        <f t="shared" si="20"/>
        <v/>
      </c>
      <c r="N18" s="126" t="str">
        <f t="shared" si="21"/>
        <v/>
      </c>
      <c r="O18" s="125" t="str">
        <f t="shared" si="22"/>
        <v/>
      </c>
      <c r="P18" s="126" t="str">
        <f t="shared" si="1"/>
        <v/>
      </c>
      <c r="Q18" s="126" t="str">
        <f>IF(H:H="","",IF(減価償却費!R:R="",100,減価償却費!R:R))</f>
        <v/>
      </c>
      <c r="R18" s="126" t="str">
        <f t="shared" si="23"/>
        <v/>
      </c>
      <c r="S18" s="125" t="str">
        <f t="shared" si="24"/>
        <v/>
      </c>
      <c r="T18" s="125" t="str">
        <f t="shared" si="25"/>
        <v/>
      </c>
      <c r="U18" s="766" t="str">
        <f>IF(D:D="","",VLOOKUP(C:C,耐用年数表!S:Y,COLUMN(IF(D:D&lt;=1997,耐用年数表!T:T,IF(D:D&lt;=2000,耐用年数表!U:U,IF(D:D&lt;=2008,耐用年数表!V:V,耐用年数表!Y:Y))))-COLUMN(耐用年数表!S:S)+1,0))</f>
        <v/>
      </c>
      <c r="V18" s="125" t="str">
        <f>IF(U:U="","",VLOOKUP(U:U,耐用年数表!A:E,IF(G:G=1,COLUMN(耐用年数表!E:E),COLUMN(耐用年数表!B:B)),0))</f>
        <v/>
      </c>
      <c r="W18" s="125" t="str">
        <f t="shared" si="2"/>
        <v/>
      </c>
      <c r="X18" s="126">
        <f t="shared" si="3"/>
        <v>0</v>
      </c>
      <c r="Y18" s="768" t="str">
        <f>IF(D:D&lt;=1997,VLOOKUP(C:C,耐用年数表!S:Y,COLUMN(耐用年数表!T:T)-COLUMN(耐用年数表!S:S)+1,0),"")</f>
        <v/>
      </c>
      <c r="Z18" s="764" t="str">
        <f>IF(Y:Y="","",VLOOKUP(Y:Y,耐用年数表!A:E,COLUMN(耐用年数表!B:B),0))</f>
        <v/>
      </c>
      <c r="AA18" s="768" t="str">
        <f>IF(D:D&lt;=2000,VLOOKUP(C:C,耐用年数表!S:Y,COLUMN(耐用年数表!U:U)-COLUMN(耐用年数表!S:S)+1,0),"")</f>
        <v/>
      </c>
      <c r="AB18" s="764" t="str">
        <f>IF(AA:AA="","",VLOOKUP(AA:AA,耐用年数表!A:E,COLUMN(耐用年数表!B:B),0))</f>
        <v/>
      </c>
      <c r="AC18" s="768" t="str">
        <f>IF(D:D&lt;=2008,VLOOKUP(C:C,耐用年数表!S:Y,COLUMN(耐用年数表!V:V)-COLUMN(耐用年数表!S:S)+1,0),"")</f>
        <v/>
      </c>
      <c r="AD18" s="764" t="str">
        <f>IF(AC:AC="","",VLOOKUP(AC:AC,耐用年数表!A:E,IF(G:G=1,COLUMN(耐用年数表!E:E),COLUMN(耐用年数表!B:B)),0))</f>
        <v/>
      </c>
      <c r="AE18" s="768" t="e">
        <f>IF(D:D&lt;=$D$3,VLOOKUP(C:C,耐用年数表!S:Y,COLUMN(耐用年数表!Y:Y)-COLUMN(耐用年数表!S:S)+1,0),"")</f>
        <v>#N/A</v>
      </c>
      <c r="AF18" s="764" t="e">
        <f>IF(AE:AE="","",VLOOKUP(AE:AE,耐用年数表!A:E,IF(G:G=1,COLUMN(耐用年数表!E:E),COLUMN(耐用年数表!B:B)),0))</f>
        <v>#N/A</v>
      </c>
      <c r="AG18" s="782" t="str">
        <f t="shared" si="4"/>
        <v/>
      </c>
      <c r="AH18" s="769" t="str">
        <f t="shared" si="5"/>
        <v/>
      </c>
      <c r="AI18" s="125" t="str">
        <f t="shared" si="6"/>
        <v/>
      </c>
      <c r="AJ18" s="126">
        <f t="shared" si="26"/>
        <v>0</v>
      </c>
      <c r="AK18" s="126">
        <f t="shared" si="7"/>
        <v>0</v>
      </c>
      <c r="AL18" s="768" t="e">
        <f t="shared" si="27"/>
        <v>#N/A</v>
      </c>
      <c r="AM18" s="781">
        <f t="shared" si="8"/>
        <v>0</v>
      </c>
      <c r="AN18" s="768">
        <f t="shared" si="9"/>
        <v>0</v>
      </c>
      <c r="AO18" s="771">
        <f t="shared" si="10"/>
        <v>0</v>
      </c>
      <c r="AP18" s="126" t="str">
        <f t="shared" si="11"/>
        <v/>
      </c>
      <c r="AQ18" s="764" t="str">
        <f t="shared" si="12"/>
        <v/>
      </c>
      <c r="AR18" s="126" t="str">
        <f t="shared" si="28"/>
        <v/>
      </c>
      <c r="AS18" s="766">
        <f t="shared" si="29"/>
        <v>0</v>
      </c>
      <c r="AT18" s="771" t="str">
        <f t="shared" si="13"/>
        <v/>
      </c>
      <c r="AU18" s="768">
        <f t="shared" si="30"/>
        <v>0</v>
      </c>
      <c r="AV18" s="771">
        <f t="shared" ref="AV18:CA18" si="53">AV98+IF($AH18="",0,IF(AND($D18+AV$5-1&gt;=$AH18,$D18+AV$5-1&lt;=$AH18+3),$AJ18,IF($D18+AV$5-1=$AH18+4,$AK18,0)))</f>
        <v>0</v>
      </c>
      <c r="AW18" s="126">
        <f t="shared" si="53"/>
        <v>0</v>
      </c>
      <c r="AX18" s="776">
        <f t="shared" si="53"/>
        <v>0</v>
      </c>
      <c r="AY18" s="126">
        <f t="shared" si="53"/>
        <v>0</v>
      </c>
      <c r="AZ18" s="126">
        <f t="shared" si="53"/>
        <v>0</v>
      </c>
      <c r="BA18" s="126">
        <f t="shared" si="53"/>
        <v>0</v>
      </c>
      <c r="BB18" s="126">
        <f t="shared" si="53"/>
        <v>0</v>
      </c>
      <c r="BC18" s="126">
        <f t="shared" si="53"/>
        <v>0</v>
      </c>
      <c r="BD18" s="126">
        <f t="shared" si="53"/>
        <v>0</v>
      </c>
      <c r="BE18" s="126">
        <f t="shared" si="53"/>
        <v>0</v>
      </c>
      <c r="BF18" s="126">
        <f t="shared" si="53"/>
        <v>0</v>
      </c>
      <c r="BG18" s="126">
        <f t="shared" si="53"/>
        <v>0</v>
      </c>
      <c r="BH18" s="126">
        <f t="shared" si="53"/>
        <v>0</v>
      </c>
      <c r="BI18" s="126">
        <f t="shared" si="53"/>
        <v>0</v>
      </c>
      <c r="BJ18" s="126">
        <f t="shared" si="53"/>
        <v>0</v>
      </c>
      <c r="BK18" s="126">
        <f t="shared" si="53"/>
        <v>0</v>
      </c>
      <c r="BL18" s="126">
        <f t="shared" si="53"/>
        <v>0</v>
      </c>
      <c r="BM18" s="126">
        <f t="shared" si="53"/>
        <v>0</v>
      </c>
      <c r="BN18" s="126">
        <f t="shared" si="53"/>
        <v>0</v>
      </c>
      <c r="BO18" s="126">
        <f t="shared" si="53"/>
        <v>0</v>
      </c>
      <c r="BP18" s="126">
        <f t="shared" si="53"/>
        <v>0</v>
      </c>
      <c r="BQ18" s="126">
        <f t="shared" si="53"/>
        <v>0</v>
      </c>
      <c r="BR18" s="126">
        <f t="shared" si="53"/>
        <v>0</v>
      </c>
      <c r="BS18" s="126">
        <f t="shared" si="53"/>
        <v>0</v>
      </c>
      <c r="BT18" s="126">
        <f t="shared" si="53"/>
        <v>0</v>
      </c>
      <c r="BU18" s="126">
        <f t="shared" si="53"/>
        <v>0</v>
      </c>
      <c r="BV18" s="126">
        <f t="shared" si="53"/>
        <v>0</v>
      </c>
      <c r="BW18" s="126">
        <f t="shared" si="53"/>
        <v>0</v>
      </c>
      <c r="BX18" s="126">
        <f t="shared" si="53"/>
        <v>0</v>
      </c>
      <c r="BY18" s="126">
        <f t="shared" si="53"/>
        <v>0</v>
      </c>
      <c r="BZ18" s="126">
        <f t="shared" si="53"/>
        <v>0</v>
      </c>
      <c r="CA18" s="126">
        <f t="shared" si="53"/>
        <v>0</v>
      </c>
      <c r="CB18" s="126">
        <f t="shared" ref="CB18:DK18" si="54">CB98+IF($AH18="",0,IF(AND($D18+CB$5-1&gt;=$AH18,$D18+CB$5-1&lt;=$AH18+3),$AJ18,IF($D18+CB$5-1=$AH18+4,$AK18,0)))</f>
        <v>0</v>
      </c>
      <c r="CC18" s="126">
        <f t="shared" si="54"/>
        <v>0</v>
      </c>
      <c r="CD18" s="126">
        <f t="shared" si="54"/>
        <v>0</v>
      </c>
      <c r="CE18" s="126">
        <f t="shared" si="54"/>
        <v>0</v>
      </c>
      <c r="CF18" s="126">
        <f t="shared" si="54"/>
        <v>0</v>
      </c>
      <c r="CG18" s="126">
        <f t="shared" si="54"/>
        <v>0</v>
      </c>
      <c r="CH18" s="126">
        <f t="shared" si="54"/>
        <v>0</v>
      </c>
      <c r="CI18" s="126">
        <f t="shared" si="54"/>
        <v>0</v>
      </c>
      <c r="CJ18" s="126">
        <f t="shared" si="54"/>
        <v>0</v>
      </c>
      <c r="CK18" s="126">
        <f t="shared" si="54"/>
        <v>0</v>
      </c>
      <c r="CL18" s="126">
        <f t="shared" si="54"/>
        <v>0</v>
      </c>
      <c r="CM18" s="126">
        <f t="shared" si="54"/>
        <v>0</v>
      </c>
      <c r="CN18" s="126">
        <f t="shared" si="54"/>
        <v>0</v>
      </c>
      <c r="CO18" s="126">
        <f t="shared" si="54"/>
        <v>0</v>
      </c>
      <c r="CP18" s="126">
        <f t="shared" si="54"/>
        <v>0</v>
      </c>
      <c r="CQ18" s="126">
        <f t="shared" si="54"/>
        <v>0</v>
      </c>
      <c r="CR18" s="126">
        <f t="shared" si="54"/>
        <v>0</v>
      </c>
      <c r="CS18" s="126">
        <f t="shared" si="54"/>
        <v>0</v>
      </c>
      <c r="CT18" s="126">
        <f t="shared" si="54"/>
        <v>0</v>
      </c>
      <c r="CU18" s="126">
        <f t="shared" si="54"/>
        <v>0</v>
      </c>
      <c r="CV18" s="126">
        <f t="shared" si="54"/>
        <v>0</v>
      </c>
      <c r="CW18" s="126">
        <f t="shared" si="54"/>
        <v>0</v>
      </c>
      <c r="CX18" s="126">
        <f t="shared" si="54"/>
        <v>0</v>
      </c>
      <c r="CY18" s="126">
        <f t="shared" si="54"/>
        <v>0</v>
      </c>
      <c r="CZ18" s="126">
        <f t="shared" si="54"/>
        <v>0</v>
      </c>
      <c r="DA18" s="126">
        <f t="shared" si="54"/>
        <v>0</v>
      </c>
      <c r="DB18" s="126">
        <f t="shared" si="54"/>
        <v>0</v>
      </c>
      <c r="DC18" s="126">
        <f t="shared" si="54"/>
        <v>0</v>
      </c>
      <c r="DD18" s="126">
        <f t="shared" si="54"/>
        <v>0</v>
      </c>
      <c r="DE18" s="126">
        <f t="shared" si="54"/>
        <v>0</v>
      </c>
      <c r="DF18" s="126">
        <f t="shared" si="54"/>
        <v>0</v>
      </c>
      <c r="DG18" s="126">
        <f t="shared" si="54"/>
        <v>0</v>
      </c>
      <c r="DH18" s="126">
        <f t="shared" si="54"/>
        <v>0</v>
      </c>
      <c r="DI18" s="126">
        <f t="shared" si="54"/>
        <v>0</v>
      </c>
      <c r="DJ18" s="126">
        <f t="shared" si="54"/>
        <v>0</v>
      </c>
      <c r="DK18" s="126">
        <f t="shared" si="54"/>
        <v>0</v>
      </c>
    </row>
    <row r="19" spans="1:115" x14ac:dyDescent="0.15">
      <c r="A19" s="125">
        <v>14</v>
      </c>
      <c r="B19" s="125">
        <f>IF(ISNA(VLOOKUP(C:C,耐用年数表!S:W,COLUMN(耐用年数表!W:W)-COLUMN(耐用年数表!S:S)+1,0)),0,VLOOKUP(C:C,耐用年数表!S:W,COLUMN(耐用年数表!W:W)-COLUMN(耐用年数表!S:S)+1,0))</f>
        <v>0</v>
      </c>
      <c r="C19" s="125" t="str">
        <f>IF(減価償却費!C:C="","",減価償却費!C:C)</f>
        <v/>
      </c>
      <c r="D19" s="125" t="str">
        <f>IF(減価償却費!F:F="","",VLOOKUP(IF(減価償却費!E:E="","R",減価償却費!E:E)&amp;減価償却費!F:F,耐用年数表!G:H,COLUMN(耐用年数表!H:H)-COLUMN(耐用年数表!G:G)+1,0))</f>
        <v/>
      </c>
      <c r="E19" s="125" t="str">
        <f>IF(D:D="","",IF(減価償却費!G:G="",1,減価償却費!G:G))</f>
        <v/>
      </c>
      <c r="F19" s="125" t="str">
        <f>IF(減価償却費!W:W="","",減価償却費!W:W)</f>
        <v/>
      </c>
      <c r="G19" s="125" t="str">
        <f t="shared" si="16"/>
        <v/>
      </c>
      <c r="H19" s="127" t="str">
        <f>IF(減価償却費!H:H="","",減価償却費!H:H)</f>
        <v/>
      </c>
      <c r="I19" s="126" t="str">
        <f t="shared" si="17"/>
        <v/>
      </c>
      <c r="J19" s="170" t="str">
        <f>IF(G:G=1,0,IF(ISNA(VLOOKUP(C:C,耐用年数表!S:X,COLUMN(耐用年数表!X:X)-COLUMN(耐用年数表!S:S)+1,0)),"",VLOOKUP(C:C,耐用年数表!S:X,COLUMN(耐用年数表!X:X)-COLUMN(耐用年数表!S:S)+1,0)))</f>
        <v/>
      </c>
      <c r="K19" s="126" t="str">
        <f t="shared" si="18"/>
        <v/>
      </c>
      <c r="L19" s="126" t="str">
        <f t="shared" si="19"/>
        <v/>
      </c>
      <c r="M19" s="126" t="str">
        <f t="shared" si="20"/>
        <v/>
      </c>
      <c r="N19" s="126" t="str">
        <f t="shared" si="21"/>
        <v/>
      </c>
      <c r="O19" s="125" t="str">
        <f t="shared" si="22"/>
        <v/>
      </c>
      <c r="P19" s="126" t="str">
        <f t="shared" si="1"/>
        <v/>
      </c>
      <c r="Q19" s="126" t="str">
        <f>IF(H:H="","",IF(減価償却費!R:R="",100,減価償却費!R:R))</f>
        <v/>
      </c>
      <c r="R19" s="126" t="str">
        <f t="shared" si="23"/>
        <v/>
      </c>
      <c r="S19" s="125" t="str">
        <f t="shared" si="24"/>
        <v/>
      </c>
      <c r="T19" s="125" t="str">
        <f t="shared" si="25"/>
        <v/>
      </c>
      <c r="U19" s="766" t="str">
        <f>IF(D:D="","",VLOOKUP(C:C,耐用年数表!S:Y,COLUMN(IF(D:D&lt;=1997,耐用年数表!T:T,IF(D:D&lt;=2000,耐用年数表!U:U,IF(D:D&lt;=2008,耐用年数表!V:V,耐用年数表!Y:Y))))-COLUMN(耐用年数表!S:S)+1,0))</f>
        <v/>
      </c>
      <c r="V19" s="125" t="str">
        <f>IF(U:U="","",VLOOKUP(U:U,耐用年数表!A:E,IF(G:G=1,COLUMN(耐用年数表!E:E),COLUMN(耐用年数表!B:B)),0))</f>
        <v/>
      </c>
      <c r="W19" s="125" t="str">
        <f t="shared" si="2"/>
        <v/>
      </c>
      <c r="X19" s="126">
        <f t="shared" si="3"/>
        <v>0</v>
      </c>
      <c r="Y19" s="768" t="str">
        <f>IF(D:D&lt;=1997,VLOOKUP(C:C,耐用年数表!S:Y,COLUMN(耐用年数表!T:T)-COLUMN(耐用年数表!S:S)+1,0),"")</f>
        <v/>
      </c>
      <c r="Z19" s="764" t="str">
        <f>IF(Y:Y="","",VLOOKUP(Y:Y,耐用年数表!A:E,COLUMN(耐用年数表!B:B),0))</f>
        <v/>
      </c>
      <c r="AA19" s="768" t="str">
        <f>IF(D:D&lt;=2000,VLOOKUP(C:C,耐用年数表!S:Y,COLUMN(耐用年数表!U:U)-COLUMN(耐用年数表!S:S)+1,0),"")</f>
        <v/>
      </c>
      <c r="AB19" s="764" t="str">
        <f>IF(AA:AA="","",VLOOKUP(AA:AA,耐用年数表!A:E,COLUMN(耐用年数表!B:B),0))</f>
        <v/>
      </c>
      <c r="AC19" s="768" t="str">
        <f>IF(D:D&lt;=2008,VLOOKUP(C:C,耐用年数表!S:Y,COLUMN(耐用年数表!V:V)-COLUMN(耐用年数表!S:S)+1,0),"")</f>
        <v/>
      </c>
      <c r="AD19" s="764" t="str">
        <f>IF(AC:AC="","",VLOOKUP(AC:AC,耐用年数表!A:E,IF(G:G=1,COLUMN(耐用年数表!E:E),COLUMN(耐用年数表!B:B)),0))</f>
        <v/>
      </c>
      <c r="AE19" s="768" t="e">
        <f>IF(D:D&lt;=$D$3,VLOOKUP(C:C,耐用年数表!S:Y,COLUMN(耐用年数表!Y:Y)-COLUMN(耐用年数表!S:S)+1,0),"")</f>
        <v>#N/A</v>
      </c>
      <c r="AF19" s="764" t="e">
        <f>IF(AE:AE="","",VLOOKUP(AE:AE,耐用年数表!A:E,IF(G:G=1,COLUMN(耐用年数表!E:E),COLUMN(耐用年数表!B:B)),0))</f>
        <v>#N/A</v>
      </c>
      <c r="AG19" s="782" t="str">
        <f t="shared" si="4"/>
        <v/>
      </c>
      <c r="AH19" s="769" t="str">
        <f t="shared" si="5"/>
        <v/>
      </c>
      <c r="AI19" s="125" t="str">
        <f t="shared" si="6"/>
        <v/>
      </c>
      <c r="AJ19" s="126">
        <f t="shared" si="26"/>
        <v>0</v>
      </c>
      <c r="AK19" s="126">
        <f t="shared" si="7"/>
        <v>0</v>
      </c>
      <c r="AL19" s="768" t="e">
        <f t="shared" si="27"/>
        <v>#N/A</v>
      </c>
      <c r="AM19" s="781">
        <f t="shared" si="8"/>
        <v>0</v>
      </c>
      <c r="AN19" s="768">
        <f t="shared" si="9"/>
        <v>0</v>
      </c>
      <c r="AO19" s="771">
        <f t="shared" si="10"/>
        <v>0</v>
      </c>
      <c r="AP19" s="126" t="str">
        <f t="shared" si="11"/>
        <v/>
      </c>
      <c r="AQ19" s="764" t="str">
        <f t="shared" si="12"/>
        <v/>
      </c>
      <c r="AR19" s="126" t="str">
        <f t="shared" si="28"/>
        <v/>
      </c>
      <c r="AS19" s="766">
        <f t="shared" si="29"/>
        <v>0</v>
      </c>
      <c r="AT19" s="771" t="str">
        <f t="shared" si="13"/>
        <v/>
      </c>
      <c r="AU19" s="768">
        <f t="shared" si="30"/>
        <v>0</v>
      </c>
      <c r="AV19" s="771">
        <f t="shared" ref="AV19:CA19" si="55">AV99+IF($AH19="",0,IF(AND($D19+AV$5-1&gt;=$AH19,$D19+AV$5-1&lt;=$AH19+3),$AJ19,IF($D19+AV$5-1=$AH19+4,$AK19,0)))</f>
        <v>0</v>
      </c>
      <c r="AW19" s="126">
        <f t="shared" si="55"/>
        <v>0</v>
      </c>
      <c r="AX19" s="776">
        <f t="shared" si="55"/>
        <v>0</v>
      </c>
      <c r="AY19" s="126">
        <f t="shared" si="55"/>
        <v>0</v>
      </c>
      <c r="AZ19" s="126">
        <f t="shared" si="55"/>
        <v>0</v>
      </c>
      <c r="BA19" s="126">
        <f t="shared" si="55"/>
        <v>0</v>
      </c>
      <c r="BB19" s="126">
        <f t="shared" si="55"/>
        <v>0</v>
      </c>
      <c r="BC19" s="126">
        <f t="shared" si="55"/>
        <v>0</v>
      </c>
      <c r="BD19" s="126">
        <f t="shared" si="55"/>
        <v>0</v>
      </c>
      <c r="BE19" s="126">
        <f t="shared" si="55"/>
        <v>0</v>
      </c>
      <c r="BF19" s="126">
        <f t="shared" si="55"/>
        <v>0</v>
      </c>
      <c r="BG19" s="126">
        <f t="shared" si="55"/>
        <v>0</v>
      </c>
      <c r="BH19" s="126">
        <f t="shared" si="55"/>
        <v>0</v>
      </c>
      <c r="BI19" s="126">
        <f t="shared" si="55"/>
        <v>0</v>
      </c>
      <c r="BJ19" s="126">
        <f t="shared" si="55"/>
        <v>0</v>
      </c>
      <c r="BK19" s="126">
        <f t="shared" si="55"/>
        <v>0</v>
      </c>
      <c r="BL19" s="126">
        <f t="shared" si="55"/>
        <v>0</v>
      </c>
      <c r="BM19" s="126">
        <f t="shared" si="55"/>
        <v>0</v>
      </c>
      <c r="BN19" s="126">
        <f t="shared" si="55"/>
        <v>0</v>
      </c>
      <c r="BO19" s="126">
        <f t="shared" si="55"/>
        <v>0</v>
      </c>
      <c r="BP19" s="126">
        <f t="shared" si="55"/>
        <v>0</v>
      </c>
      <c r="BQ19" s="126">
        <f t="shared" si="55"/>
        <v>0</v>
      </c>
      <c r="BR19" s="126">
        <f t="shared" si="55"/>
        <v>0</v>
      </c>
      <c r="BS19" s="126">
        <f t="shared" si="55"/>
        <v>0</v>
      </c>
      <c r="BT19" s="126">
        <f t="shared" si="55"/>
        <v>0</v>
      </c>
      <c r="BU19" s="126">
        <f t="shared" si="55"/>
        <v>0</v>
      </c>
      <c r="BV19" s="126">
        <f t="shared" si="55"/>
        <v>0</v>
      </c>
      <c r="BW19" s="126">
        <f t="shared" si="55"/>
        <v>0</v>
      </c>
      <c r="BX19" s="126">
        <f t="shared" si="55"/>
        <v>0</v>
      </c>
      <c r="BY19" s="126">
        <f t="shared" si="55"/>
        <v>0</v>
      </c>
      <c r="BZ19" s="126">
        <f t="shared" si="55"/>
        <v>0</v>
      </c>
      <c r="CA19" s="126">
        <f t="shared" si="55"/>
        <v>0</v>
      </c>
      <c r="CB19" s="126">
        <f t="shared" ref="CB19:DK19" si="56">CB99+IF($AH19="",0,IF(AND($D19+CB$5-1&gt;=$AH19,$D19+CB$5-1&lt;=$AH19+3),$AJ19,IF($D19+CB$5-1=$AH19+4,$AK19,0)))</f>
        <v>0</v>
      </c>
      <c r="CC19" s="126">
        <f t="shared" si="56"/>
        <v>0</v>
      </c>
      <c r="CD19" s="126">
        <f t="shared" si="56"/>
        <v>0</v>
      </c>
      <c r="CE19" s="126">
        <f t="shared" si="56"/>
        <v>0</v>
      </c>
      <c r="CF19" s="126">
        <f t="shared" si="56"/>
        <v>0</v>
      </c>
      <c r="CG19" s="126">
        <f t="shared" si="56"/>
        <v>0</v>
      </c>
      <c r="CH19" s="126">
        <f t="shared" si="56"/>
        <v>0</v>
      </c>
      <c r="CI19" s="126">
        <f t="shared" si="56"/>
        <v>0</v>
      </c>
      <c r="CJ19" s="126">
        <f t="shared" si="56"/>
        <v>0</v>
      </c>
      <c r="CK19" s="126">
        <f t="shared" si="56"/>
        <v>0</v>
      </c>
      <c r="CL19" s="126">
        <f t="shared" si="56"/>
        <v>0</v>
      </c>
      <c r="CM19" s="126">
        <f t="shared" si="56"/>
        <v>0</v>
      </c>
      <c r="CN19" s="126">
        <f t="shared" si="56"/>
        <v>0</v>
      </c>
      <c r="CO19" s="126">
        <f t="shared" si="56"/>
        <v>0</v>
      </c>
      <c r="CP19" s="126">
        <f t="shared" si="56"/>
        <v>0</v>
      </c>
      <c r="CQ19" s="126">
        <f t="shared" si="56"/>
        <v>0</v>
      </c>
      <c r="CR19" s="126">
        <f t="shared" si="56"/>
        <v>0</v>
      </c>
      <c r="CS19" s="126">
        <f t="shared" si="56"/>
        <v>0</v>
      </c>
      <c r="CT19" s="126">
        <f t="shared" si="56"/>
        <v>0</v>
      </c>
      <c r="CU19" s="126">
        <f t="shared" si="56"/>
        <v>0</v>
      </c>
      <c r="CV19" s="126">
        <f t="shared" si="56"/>
        <v>0</v>
      </c>
      <c r="CW19" s="126">
        <f t="shared" si="56"/>
        <v>0</v>
      </c>
      <c r="CX19" s="126">
        <f t="shared" si="56"/>
        <v>0</v>
      </c>
      <c r="CY19" s="126">
        <f t="shared" si="56"/>
        <v>0</v>
      </c>
      <c r="CZ19" s="126">
        <f t="shared" si="56"/>
        <v>0</v>
      </c>
      <c r="DA19" s="126">
        <f t="shared" si="56"/>
        <v>0</v>
      </c>
      <c r="DB19" s="126">
        <f t="shared" si="56"/>
        <v>0</v>
      </c>
      <c r="DC19" s="126">
        <f t="shared" si="56"/>
        <v>0</v>
      </c>
      <c r="DD19" s="126">
        <f t="shared" si="56"/>
        <v>0</v>
      </c>
      <c r="DE19" s="126">
        <f t="shared" si="56"/>
        <v>0</v>
      </c>
      <c r="DF19" s="126">
        <f t="shared" si="56"/>
        <v>0</v>
      </c>
      <c r="DG19" s="126">
        <f t="shared" si="56"/>
        <v>0</v>
      </c>
      <c r="DH19" s="126">
        <f t="shared" si="56"/>
        <v>0</v>
      </c>
      <c r="DI19" s="126">
        <f t="shared" si="56"/>
        <v>0</v>
      </c>
      <c r="DJ19" s="126">
        <f t="shared" si="56"/>
        <v>0</v>
      </c>
      <c r="DK19" s="126">
        <f t="shared" si="56"/>
        <v>0</v>
      </c>
    </row>
    <row r="20" spans="1:115" x14ac:dyDescent="0.15">
      <c r="A20" s="125">
        <v>15</v>
      </c>
      <c r="B20" s="125">
        <f>IF(ISNA(VLOOKUP(C:C,耐用年数表!S:W,COLUMN(耐用年数表!W:W)-COLUMN(耐用年数表!S:S)+1,0)),0,VLOOKUP(C:C,耐用年数表!S:W,COLUMN(耐用年数表!W:W)-COLUMN(耐用年数表!S:S)+1,0))</f>
        <v>0</v>
      </c>
      <c r="C20" s="125" t="str">
        <f>IF(減価償却費!C:C="","",減価償却費!C:C)</f>
        <v/>
      </c>
      <c r="D20" s="125" t="str">
        <f>IF(減価償却費!F:F="","",VLOOKUP(IF(減価償却費!E:E="","R",減価償却費!E:E)&amp;減価償却費!F:F,耐用年数表!G:H,COLUMN(耐用年数表!H:H)-COLUMN(耐用年数表!G:G)+1,0))</f>
        <v/>
      </c>
      <c r="E20" s="125" t="str">
        <f>IF(D:D="","",IF(減価償却費!G:G="",1,減価償却費!G:G))</f>
        <v/>
      </c>
      <c r="F20" s="125" t="str">
        <f>IF(減価償却費!W:W="","",減価償却費!W:W)</f>
        <v/>
      </c>
      <c r="G20" s="125" t="str">
        <f t="shared" si="16"/>
        <v/>
      </c>
      <c r="H20" s="127" t="str">
        <f>IF(減価償却費!H:H="","",減価償却費!H:H)</f>
        <v/>
      </c>
      <c r="I20" s="126" t="str">
        <f t="shared" si="17"/>
        <v/>
      </c>
      <c r="J20" s="170" t="str">
        <f>IF(G:G=1,0,IF(ISNA(VLOOKUP(C:C,耐用年数表!S:X,COLUMN(耐用年数表!X:X)-COLUMN(耐用年数表!S:S)+1,0)),"",VLOOKUP(C:C,耐用年数表!S:X,COLUMN(耐用年数表!X:X)-COLUMN(耐用年数表!S:S)+1,0)))</f>
        <v/>
      </c>
      <c r="K20" s="126" t="str">
        <f t="shared" si="18"/>
        <v/>
      </c>
      <c r="L20" s="126" t="str">
        <f t="shared" si="19"/>
        <v/>
      </c>
      <c r="M20" s="126" t="str">
        <f t="shared" si="20"/>
        <v/>
      </c>
      <c r="N20" s="126" t="str">
        <f t="shared" si="21"/>
        <v/>
      </c>
      <c r="O20" s="125" t="str">
        <f t="shared" si="22"/>
        <v/>
      </c>
      <c r="P20" s="126" t="str">
        <f t="shared" si="1"/>
        <v/>
      </c>
      <c r="Q20" s="126" t="str">
        <f>IF(H:H="","",IF(減価償却費!R:R="",100,減価償却費!R:R))</f>
        <v/>
      </c>
      <c r="R20" s="126" t="str">
        <f t="shared" si="23"/>
        <v/>
      </c>
      <c r="S20" s="125" t="str">
        <f t="shared" si="24"/>
        <v/>
      </c>
      <c r="T20" s="125" t="str">
        <f t="shared" si="25"/>
        <v/>
      </c>
      <c r="U20" s="766" t="str">
        <f>IF(D:D="","",VLOOKUP(C:C,耐用年数表!S:Y,COLUMN(IF(D:D&lt;=1997,耐用年数表!T:T,IF(D:D&lt;=2000,耐用年数表!U:U,IF(D:D&lt;=2008,耐用年数表!V:V,耐用年数表!Y:Y))))-COLUMN(耐用年数表!S:S)+1,0))</f>
        <v/>
      </c>
      <c r="V20" s="125" t="str">
        <f>IF(U:U="","",VLOOKUP(U:U,耐用年数表!A:E,IF(G:G=1,COLUMN(耐用年数表!E:E),COLUMN(耐用年数表!B:B)),0))</f>
        <v/>
      </c>
      <c r="W20" s="125" t="str">
        <f t="shared" si="2"/>
        <v/>
      </c>
      <c r="X20" s="126">
        <f t="shared" si="3"/>
        <v>0</v>
      </c>
      <c r="Y20" s="768" t="str">
        <f>IF(D:D&lt;=1997,VLOOKUP(C:C,耐用年数表!S:Y,COLUMN(耐用年数表!T:T)-COLUMN(耐用年数表!S:S)+1,0),"")</f>
        <v/>
      </c>
      <c r="Z20" s="764" t="str">
        <f>IF(Y:Y="","",VLOOKUP(Y:Y,耐用年数表!A:E,COLUMN(耐用年数表!B:B),0))</f>
        <v/>
      </c>
      <c r="AA20" s="768" t="str">
        <f>IF(D:D&lt;=2000,VLOOKUP(C:C,耐用年数表!S:Y,COLUMN(耐用年数表!U:U)-COLUMN(耐用年数表!S:S)+1,0),"")</f>
        <v/>
      </c>
      <c r="AB20" s="764" t="str">
        <f>IF(AA:AA="","",VLOOKUP(AA:AA,耐用年数表!A:E,COLUMN(耐用年数表!B:B),0))</f>
        <v/>
      </c>
      <c r="AC20" s="768" t="str">
        <f>IF(D:D&lt;=2008,VLOOKUP(C:C,耐用年数表!S:Y,COLUMN(耐用年数表!V:V)-COLUMN(耐用年数表!S:S)+1,0),"")</f>
        <v/>
      </c>
      <c r="AD20" s="764" t="str">
        <f>IF(AC:AC="","",VLOOKUP(AC:AC,耐用年数表!A:E,IF(G:G=1,COLUMN(耐用年数表!E:E),COLUMN(耐用年数表!B:B)),0))</f>
        <v/>
      </c>
      <c r="AE20" s="768" t="e">
        <f>IF(D:D&lt;=$D$3,VLOOKUP(C:C,耐用年数表!S:Y,COLUMN(耐用年数表!Y:Y)-COLUMN(耐用年数表!S:S)+1,0),"")</f>
        <v>#N/A</v>
      </c>
      <c r="AF20" s="764" t="e">
        <f>IF(AE:AE="","",VLOOKUP(AE:AE,耐用年数表!A:E,IF(G:G=1,COLUMN(耐用年数表!E:E),COLUMN(耐用年数表!B:B)),0))</f>
        <v>#N/A</v>
      </c>
      <c r="AG20" s="782" t="str">
        <f t="shared" si="4"/>
        <v/>
      </c>
      <c r="AH20" s="769" t="str">
        <f t="shared" si="5"/>
        <v/>
      </c>
      <c r="AI20" s="125" t="str">
        <f t="shared" si="6"/>
        <v/>
      </c>
      <c r="AJ20" s="126">
        <f t="shared" si="26"/>
        <v>0</v>
      </c>
      <c r="AK20" s="126">
        <f t="shared" si="7"/>
        <v>0</v>
      </c>
      <c r="AL20" s="768" t="e">
        <f t="shared" si="27"/>
        <v>#N/A</v>
      </c>
      <c r="AM20" s="781">
        <f t="shared" si="8"/>
        <v>0</v>
      </c>
      <c r="AN20" s="768">
        <f t="shared" si="9"/>
        <v>0</v>
      </c>
      <c r="AO20" s="771">
        <f t="shared" si="10"/>
        <v>0</v>
      </c>
      <c r="AP20" s="126" t="str">
        <f t="shared" si="11"/>
        <v/>
      </c>
      <c r="AQ20" s="764" t="str">
        <f t="shared" si="12"/>
        <v/>
      </c>
      <c r="AR20" s="126" t="str">
        <f t="shared" si="28"/>
        <v/>
      </c>
      <c r="AS20" s="766">
        <f t="shared" si="29"/>
        <v>0</v>
      </c>
      <c r="AT20" s="771" t="str">
        <f t="shared" si="13"/>
        <v/>
      </c>
      <c r="AU20" s="768">
        <f t="shared" si="30"/>
        <v>0</v>
      </c>
      <c r="AV20" s="771">
        <f t="shared" ref="AV20:CA20" si="57">AV100+IF($AH20="",0,IF(AND($D20+AV$5-1&gt;=$AH20,$D20+AV$5-1&lt;=$AH20+3),$AJ20,IF($D20+AV$5-1=$AH20+4,$AK20,0)))</f>
        <v>0</v>
      </c>
      <c r="AW20" s="126">
        <f t="shared" si="57"/>
        <v>0</v>
      </c>
      <c r="AX20" s="776">
        <f t="shared" si="57"/>
        <v>0</v>
      </c>
      <c r="AY20" s="126">
        <f t="shared" si="57"/>
        <v>0</v>
      </c>
      <c r="AZ20" s="126">
        <f t="shared" si="57"/>
        <v>0</v>
      </c>
      <c r="BA20" s="126">
        <f t="shared" si="57"/>
        <v>0</v>
      </c>
      <c r="BB20" s="126">
        <f t="shared" si="57"/>
        <v>0</v>
      </c>
      <c r="BC20" s="126">
        <f t="shared" si="57"/>
        <v>0</v>
      </c>
      <c r="BD20" s="126">
        <f t="shared" si="57"/>
        <v>0</v>
      </c>
      <c r="BE20" s="126">
        <f t="shared" si="57"/>
        <v>0</v>
      </c>
      <c r="BF20" s="126">
        <f t="shared" si="57"/>
        <v>0</v>
      </c>
      <c r="BG20" s="126">
        <f t="shared" si="57"/>
        <v>0</v>
      </c>
      <c r="BH20" s="126">
        <f t="shared" si="57"/>
        <v>0</v>
      </c>
      <c r="BI20" s="126">
        <f t="shared" si="57"/>
        <v>0</v>
      </c>
      <c r="BJ20" s="126">
        <f t="shared" si="57"/>
        <v>0</v>
      </c>
      <c r="BK20" s="126">
        <f t="shared" si="57"/>
        <v>0</v>
      </c>
      <c r="BL20" s="126">
        <f t="shared" si="57"/>
        <v>0</v>
      </c>
      <c r="BM20" s="126">
        <f t="shared" si="57"/>
        <v>0</v>
      </c>
      <c r="BN20" s="126">
        <f t="shared" si="57"/>
        <v>0</v>
      </c>
      <c r="BO20" s="126">
        <f t="shared" si="57"/>
        <v>0</v>
      </c>
      <c r="BP20" s="126">
        <f t="shared" si="57"/>
        <v>0</v>
      </c>
      <c r="BQ20" s="126">
        <f t="shared" si="57"/>
        <v>0</v>
      </c>
      <c r="BR20" s="126">
        <f t="shared" si="57"/>
        <v>0</v>
      </c>
      <c r="BS20" s="126">
        <f t="shared" si="57"/>
        <v>0</v>
      </c>
      <c r="BT20" s="126">
        <f t="shared" si="57"/>
        <v>0</v>
      </c>
      <c r="BU20" s="126">
        <f t="shared" si="57"/>
        <v>0</v>
      </c>
      <c r="BV20" s="126">
        <f t="shared" si="57"/>
        <v>0</v>
      </c>
      <c r="BW20" s="126">
        <f t="shared" si="57"/>
        <v>0</v>
      </c>
      <c r="BX20" s="126">
        <f t="shared" si="57"/>
        <v>0</v>
      </c>
      <c r="BY20" s="126">
        <f t="shared" si="57"/>
        <v>0</v>
      </c>
      <c r="BZ20" s="126">
        <f t="shared" si="57"/>
        <v>0</v>
      </c>
      <c r="CA20" s="126">
        <f t="shared" si="57"/>
        <v>0</v>
      </c>
      <c r="CB20" s="126">
        <f t="shared" ref="CB20:DK20" si="58">CB100+IF($AH20="",0,IF(AND($D20+CB$5-1&gt;=$AH20,$D20+CB$5-1&lt;=$AH20+3),$AJ20,IF($D20+CB$5-1=$AH20+4,$AK20,0)))</f>
        <v>0</v>
      </c>
      <c r="CC20" s="126">
        <f t="shared" si="58"/>
        <v>0</v>
      </c>
      <c r="CD20" s="126">
        <f t="shared" si="58"/>
        <v>0</v>
      </c>
      <c r="CE20" s="126">
        <f t="shared" si="58"/>
        <v>0</v>
      </c>
      <c r="CF20" s="126">
        <f t="shared" si="58"/>
        <v>0</v>
      </c>
      <c r="CG20" s="126">
        <f t="shared" si="58"/>
        <v>0</v>
      </c>
      <c r="CH20" s="126">
        <f t="shared" si="58"/>
        <v>0</v>
      </c>
      <c r="CI20" s="126">
        <f t="shared" si="58"/>
        <v>0</v>
      </c>
      <c r="CJ20" s="126">
        <f t="shared" si="58"/>
        <v>0</v>
      </c>
      <c r="CK20" s="126">
        <f t="shared" si="58"/>
        <v>0</v>
      </c>
      <c r="CL20" s="126">
        <f t="shared" si="58"/>
        <v>0</v>
      </c>
      <c r="CM20" s="126">
        <f t="shared" si="58"/>
        <v>0</v>
      </c>
      <c r="CN20" s="126">
        <f t="shared" si="58"/>
        <v>0</v>
      </c>
      <c r="CO20" s="126">
        <f t="shared" si="58"/>
        <v>0</v>
      </c>
      <c r="CP20" s="126">
        <f t="shared" si="58"/>
        <v>0</v>
      </c>
      <c r="CQ20" s="126">
        <f t="shared" si="58"/>
        <v>0</v>
      </c>
      <c r="CR20" s="126">
        <f t="shared" si="58"/>
        <v>0</v>
      </c>
      <c r="CS20" s="126">
        <f t="shared" si="58"/>
        <v>0</v>
      </c>
      <c r="CT20" s="126">
        <f t="shared" si="58"/>
        <v>0</v>
      </c>
      <c r="CU20" s="126">
        <f t="shared" si="58"/>
        <v>0</v>
      </c>
      <c r="CV20" s="126">
        <f t="shared" si="58"/>
        <v>0</v>
      </c>
      <c r="CW20" s="126">
        <f t="shared" si="58"/>
        <v>0</v>
      </c>
      <c r="CX20" s="126">
        <f t="shared" si="58"/>
        <v>0</v>
      </c>
      <c r="CY20" s="126">
        <f t="shared" si="58"/>
        <v>0</v>
      </c>
      <c r="CZ20" s="126">
        <f t="shared" si="58"/>
        <v>0</v>
      </c>
      <c r="DA20" s="126">
        <f t="shared" si="58"/>
        <v>0</v>
      </c>
      <c r="DB20" s="126">
        <f t="shared" si="58"/>
        <v>0</v>
      </c>
      <c r="DC20" s="126">
        <f t="shared" si="58"/>
        <v>0</v>
      </c>
      <c r="DD20" s="126">
        <f t="shared" si="58"/>
        <v>0</v>
      </c>
      <c r="DE20" s="126">
        <f t="shared" si="58"/>
        <v>0</v>
      </c>
      <c r="DF20" s="126">
        <f t="shared" si="58"/>
        <v>0</v>
      </c>
      <c r="DG20" s="126">
        <f t="shared" si="58"/>
        <v>0</v>
      </c>
      <c r="DH20" s="126">
        <f t="shared" si="58"/>
        <v>0</v>
      </c>
      <c r="DI20" s="126">
        <f t="shared" si="58"/>
        <v>0</v>
      </c>
      <c r="DJ20" s="126">
        <f t="shared" si="58"/>
        <v>0</v>
      </c>
      <c r="DK20" s="126">
        <f t="shared" si="58"/>
        <v>0</v>
      </c>
    </row>
    <row r="21" spans="1:115" x14ac:dyDescent="0.15">
      <c r="A21" s="125">
        <v>16</v>
      </c>
      <c r="B21" s="125">
        <f>IF(ISNA(VLOOKUP(C:C,耐用年数表!S:W,COLUMN(耐用年数表!W:W)-COLUMN(耐用年数表!S:S)+1,0)),0,VLOOKUP(C:C,耐用年数表!S:W,COLUMN(耐用年数表!W:W)-COLUMN(耐用年数表!S:S)+1,0))</f>
        <v>0</v>
      </c>
      <c r="C21" s="125" t="str">
        <f>IF(減価償却費!C:C="","",減価償却費!C:C)</f>
        <v/>
      </c>
      <c r="D21" s="125" t="str">
        <f>IF(減価償却費!F:F="","",VLOOKUP(IF(減価償却費!E:E="","R",減価償却費!E:E)&amp;減価償却費!F:F,耐用年数表!G:H,COLUMN(耐用年数表!H:H)-COLUMN(耐用年数表!G:G)+1,0))</f>
        <v/>
      </c>
      <c r="E21" s="125" t="str">
        <f>IF(D:D="","",IF(減価償却費!G:G="",1,減価償却費!G:G))</f>
        <v/>
      </c>
      <c r="F21" s="125" t="str">
        <f>IF(減価償却費!W:W="","",減価償却費!W:W)</f>
        <v/>
      </c>
      <c r="G21" s="125" t="str">
        <f t="shared" si="16"/>
        <v/>
      </c>
      <c r="H21" s="127" t="str">
        <f>IF(減価償却費!H:H="","",減価償却費!H:H)</f>
        <v/>
      </c>
      <c r="I21" s="126" t="str">
        <f t="shared" si="17"/>
        <v/>
      </c>
      <c r="J21" s="170" t="str">
        <f>IF(G:G=1,0,IF(ISNA(VLOOKUP(C:C,耐用年数表!S:X,COLUMN(耐用年数表!X:X)-COLUMN(耐用年数表!S:S)+1,0)),"",VLOOKUP(C:C,耐用年数表!S:X,COLUMN(耐用年数表!X:X)-COLUMN(耐用年数表!S:S)+1,0)))</f>
        <v/>
      </c>
      <c r="K21" s="126" t="str">
        <f t="shared" si="18"/>
        <v/>
      </c>
      <c r="L21" s="126" t="str">
        <f t="shared" si="19"/>
        <v/>
      </c>
      <c r="M21" s="126" t="str">
        <f t="shared" si="20"/>
        <v/>
      </c>
      <c r="N21" s="126" t="str">
        <f t="shared" si="21"/>
        <v/>
      </c>
      <c r="O21" s="125" t="str">
        <f t="shared" si="22"/>
        <v/>
      </c>
      <c r="P21" s="126" t="str">
        <f t="shared" si="1"/>
        <v/>
      </c>
      <c r="Q21" s="126" t="str">
        <f>IF(H:H="","",IF(減価償却費!R:R="",100,減価償却費!R:R))</f>
        <v/>
      </c>
      <c r="R21" s="126" t="str">
        <f t="shared" si="23"/>
        <v/>
      </c>
      <c r="S21" s="125" t="str">
        <f t="shared" si="24"/>
        <v/>
      </c>
      <c r="T21" s="125" t="str">
        <f t="shared" si="25"/>
        <v/>
      </c>
      <c r="U21" s="766" t="str">
        <f>IF(D:D="","",VLOOKUP(C:C,耐用年数表!S:Y,COLUMN(IF(D:D&lt;=1997,耐用年数表!T:T,IF(D:D&lt;=2000,耐用年数表!U:U,IF(D:D&lt;=2008,耐用年数表!V:V,耐用年数表!Y:Y))))-COLUMN(耐用年数表!S:S)+1,0))</f>
        <v/>
      </c>
      <c r="V21" s="125" t="str">
        <f>IF(U:U="","",VLOOKUP(U:U,耐用年数表!A:E,IF(G:G=1,COLUMN(耐用年数表!E:E),COLUMN(耐用年数表!B:B)),0))</f>
        <v/>
      </c>
      <c r="W21" s="125" t="str">
        <f t="shared" si="2"/>
        <v/>
      </c>
      <c r="X21" s="126">
        <f t="shared" si="3"/>
        <v>0</v>
      </c>
      <c r="Y21" s="768" t="str">
        <f>IF(D:D&lt;=1997,VLOOKUP(C:C,耐用年数表!S:Y,COLUMN(耐用年数表!T:T)-COLUMN(耐用年数表!S:S)+1,0),"")</f>
        <v/>
      </c>
      <c r="Z21" s="764" t="str">
        <f>IF(Y:Y="","",VLOOKUP(Y:Y,耐用年数表!A:E,COLUMN(耐用年数表!B:B),0))</f>
        <v/>
      </c>
      <c r="AA21" s="768" t="str">
        <f>IF(D:D&lt;=2000,VLOOKUP(C:C,耐用年数表!S:Y,COLUMN(耐用年数表!U:U)-COLUMN(耐用年数表!S:S)+1,0),"")</f>
        <v/>
      </c>
      <c r="AB21" s="764" t="str">
        <f>IF(AA:AA="","",VLOOKUP(AA:AA,耐用年数表!A:E,COLUMN(耐用年数表!B:B),0))</f>
        <v/>
      </c>
      <c r="AC21" s="768" t="str">
        <f>IF(D:D&lt;=2008,VLOOKUP(C:C,耐用年数表!S:Y,COLUMN(耐用年数表!V:V)-COLUMN(耐用年数表!S:S)+1,0),"")</f>
        <v/>
      </c>
      <c r="AD21" s="764" t="str">
        <f>IF(AC:AC="","",VLOOKUP(AC:AC,耐用年数表!A:E,IF(G:G=1,COLUMN(耐用年数表!E:E),COLUMN(耐用年数表!B:B)),0))</f>
        <v/>
      </c>
      <c r="AE21" s="768" t="e">
        <f>IF(D:D&lt;=$D$3,VLOOKUP(C:C,耐用年数表!S:Y,COLUMN(耐用年数表!Y:Y)-COLUMN(耐用年数表!S:S)+1,0),"")</f>
        <v>#N/A</v>
      </c>
      <c r="AF21" s="764" t="e">
        <f>IF(AE:AE="","",VLOOKUP(AE:AE,耐用年数表!A:E,IF(G:G=1,COLUMN(耐用年数表!E:E),COLUMN(耐用年数表!B:B)),0))</f>
        <v>#N/A</v>
      </c>
      <c r="AG21" s="782" t="str">
        <f t="shared" si="4"/>
        <v/>
      </c>
      <c r="AH21" s="769" t="str">
        <f t="shared" si="5"/>
        <v/>
      </c>
      <c r="AI21" s="125" t="str">
        <f t="shared" si="6"/>
        <v/>
      </c>
      <c r="AJ21" s="126">
        <f t="shared" si="26"/>
        <v>0</v>
      </c>
      <c r="AK21" s="126">
        <f t="shared" si="7"/>
        <v>0</v>
      </c>
      <c r="AL21" s="768" t="e">
        <f t="shared" si="27"/>
        <v>#N/A</v>
      </c>
      <c r="AM21" s="781">
        <f t="shared" si="8"/>
        <v>0</v>
      </c>
      <c r="AN21" s="768">
        <f t="shared" si="9"/>
        <v>0</v>
      </c>
      <c r="AO21" s="771">
        <f t="shared" si="10"/>
        <v>0</v>
      </c>
      <c r="AP21" s="126" t="str">
        <f t="shared" si="11"/>
        <v/>
      </c>
      <c r="AQ21" s="764" t="str">
        <f t="shared" si="12"/>
        <v/>
      </c>
      <c r="AR21" s="126" t="str">
        <f t="shared" si="28"/>
        <v/>
      </c>
      <c r="AS21" s="766">
        <f t="shared" si="29"/>
        <v>0</v>
      </c>
      <c r="AT21" s="771" t="str">
        <f t="shared" si="13"/>
        <v/>
      </c>
      <c r="AU21" s="768">
        <f t="shared" si="30"/>
        <v>0</v>
      </c>
      <c r="AV21" s="771">
        <f t="shared" ref="AV21:CA21" si="59">AV101+IF($AH21="",0,IF(AND($D21+AV$5-1&gt;=$AH21,$D21+AV$5-1&lt;=$AH21+3),$AJ21,IF($D21+AV$5-1=$AH21+4,$AK21,0)))</f>
        <v>0</v>
      </c>
      <c r="AW21" s="126">
        <f t="shared" si="59"/>
        <v>0</v>
      </c>
      <c r="AX21" s="776">
        <f t="shared" si="59"/>
        <v>0</v>
      </c>
      <c r="AY21" s="126">
        <f t="shared" si="59"/>
        <v>0</v>
      </c>
      <c r="AZ21" s="126">
        <f t="shared" si="59"/>
        <v>0</v>
      </c>
      <c r="BA21" s="126">
        <f t="shared" si="59"/>
        <v>0</v>
      </c>
      <c r="BB21" s="126">
        <f t="shared" si="59"/>
        <v>0</v>
      </c>
      <c r="BC21" s="126">
        <f t="shared" si="59"/>
        <v>0</v>
      </c>
      <c r="BD21" s="126">
        <f t="shared" si="59"/>
        <v>0</v>
      </c>
      <c r="BE21" s="126">
        <f t="shared" si="59"/>
        <v>0</v>
      </c>
      <c r="BF21" s="126">
        <f t="shared" si="59"/>
        <v>0</v>
      </c>
      <c r="BG21" s="126">
        <f t="shared" si="59"/>
        <v>0</v>
      </c>
      <c r="BH21" s="126">
        <f t="shared" si="59"/>
        <v>0</v>
      </c>
      <c r="BI21" s="126">
        <f t="shared" si="59"/>
        <v>0</v>
      </c>
      <c r="BJ21" s="126">
        <f t="shared" si="59"/>
        <v>0</v>
      </c>
      <c r="BK21" s="126">
        <f t="shared" si="59"/>
        <v>0</v>
      </c>
      <c r="BL21" s="126">
        <f t="shared" si="59"/>
        <v>0</v>
      </c>
      <c r="BM21" s="126">
        <f t="shared" si="59"/>
        <v>0</v>
      </c>
      <c r="BN21" s="126">
        <f t="shared" si="59"/>
        <v>0</v>
      </c>
      <c r="BO21" s="126">
        <f t="shared" si="59"/>
        <v>0</v>
      </c>
      <c r="BP21" s="126">
        <f t="shared" si="59"/>
        <v>0</v>
      </c>
      <c r="BQ21" s="126">
        <f t="shared" si="59"/>
        <v>0</v>
      </c>
      <c r="BR21" s="126">
        <f t="shared" si="59"/>
        <v>0</v>
      </c>
      <c r="BS21" s="126">
        <f t="shared" si="59"/>
        <v>0</v>
      </c>
      <c r="BT21" s="126">
        <f t="shared" si="59"/>
        <v>0</v>
      </c>
      <c r="BU21" s="126">
        <f t="shared" si="59"/>
        <v>0</v>
      </c>
      <c r="BV21" s="126">
        <f t="shared" si="59"/>
        <v>0</v>
      </c>
      <c r="BW21" s="126">
        <f t="shared" si="59"/>
        <v>0</v>
      </c>
      <c r="BX21" s="126">
        <f t="shared" si="59"/>
        <v>0</v>
      </c>
      <c r="BY21" s="126">
        <f t="shared" si="59"/>
        <v>0</v>
      </c>
      <c r="BZ21" s="126">
        <f t="shared" si="59"/>
        <v>0</v>
      </c>
      <c r="CA21" s="126">
        <f t="shared" si="59"/>
        <v>0</v>
      </c>
      <c r="CB21" s="126">
        <f t="shared" ref="CB21:DK21" si="60">CB101+IF($AH21="",0,IF(AND($D21+CB$5-1&gt;=$AH21,$D21+CB$5-1&lt;=$AH21+3),$AJ21,IF($D21+CB$5-1=$AH21+4,$AK21,0)))</f>
        <v>0</v>
      </c>
      <c r="CC21" s="126">
        <f t="shared" si="60"/>
        <v>0</v>
      </c>
      <c r="CD21" s="126">
        <f t="shared" si="60"/>
        <v>0</v>
      </c>
      <c r="CE21" s="126">
        <f t="shared" si="60"/>
        <v>0</v>
      </c>
      <c r="CF21" s="126">
        <f t="shared" si="60"/>
        <v>0</v>
      </c>
      <c r="CG21" s="126">
        <f t="shared" si="60"/>
        <v>0</v>
      </c>
      <c r="CH21" s="126">
        <f t="shared" si="60"/>
        <v>0</v>
      </c>
      <c r="CI21" s="126">
        <f t="shared" si="60"/>
        <v>0</v>
      </c>
      <c r="CJ21" s="126">
        <f t="shared" si="60"/>
        <v>0</v>
      </c>
      <c r="CK21" s="126">
        <f t="shared" si="60"/>
        <v>0</v>
      </c>
      <c r="CL21" s="126">
        <f t="shared" si="60"/>
        <v>0</v>
      </c>
      <c r="CM21" s="126">
        <f t="shared" si="60"/>
        <v>0</v>
      </c>
      <c r="CN21" s="126">
        <f t="shared" si="60"/>
        <v>0</v>
      </c>
      <c r="CO21" s="126">
        <f t="shared" si="60"/>
        <v>0</v>
      </c>
      <c r="CP21" s="126">
        <f t="shared" si="60"/>
        <v>0</v>
      </c>
      <c r="CQ21" s="126">
        <f t="shared" si="60"/>
        <v>0</v>
      </c>
      <c r="CR21" s="126">
        <f t="shared" si="60"/>
        <v>0</v>
      </c>
      <c r="CS21" s="126">
        <f t="shared" si="60"/>
        <v>0</v>
      </c>
      <c r="CT21" s="126">
        <f t="shared" si="60"/>
        <v>0</v>
      </c>
      <c r="CU21" s="126">
        <f t="shared" si="60"/>
        <v>0</v>
      </c>
      <c r="CV21" s="126">
        <f t="shared" si="60"/>
        <v>0</v>
      </c>
      <c r="CW21" s="126">
        <f t="shared" si="60"/>
        <v>0</v>
      </c>
      <c r="CX21" s="126">
        <f t="shared" si="60"/>
        <v>0</v>
      </c>
      <c r="CY21" s="126">
        <f t="shared" si="60"/>
        <v>0</v>
      </c>
      <c r="CZ21" s="126">
        <f t="shared" si="60"/>
        <v>0</v>
      </c>
      <c r="DA21" s="126">
        <f t="shared" si="60"/>
        <v>0</v>
      </c>
      <c r="DB21" s="126">
        <f t="shared" si="60"/>
        <v>0</v>
      </c>
      <c r="DC21" s="126">
        <f t="shared" si="60"/>
        <v>0</v>
      </c>
      <c r="DD21" s="126">
        <f t="shared" si="60"/>
        <v>0</v>
      </c>
      <c r="DE21" s="126">
        <f t="shared" si="60"/>
        <v>0</v>
      </c>
      <c r="DF21" s="126">
        <f t="shared" si="60"/>
        <v>0</v>
      </c>
      <c r="DG21" s="126">
        <f t="shared" si="60"/>
        <v>0</v>
      </c>
      <c r="DH21" s="126">
        <f t="shared" si="60"/>
        <v>0</v>
      </c>
      <c r="DI21" s="126">
        <f t="shared" si="60"/>
        <v>0</v>
      </c>
      <c r="DJ21" s="126">
        <f t="shared" si="60"/>
        <v>0</v>
      </c>
      <c r="DK21" s="126">
        <f t="shared" si="60"/>
        <v>0</v>
      </c>
    </row>
    <row r="22" spans="1:115" x14ac:dyDescent="0.15">
      <c r="A22" s="125">
        <v>17</v>
      </c>
      <c r="B22" s="125">
        <f>IF(ISNA(VLOOKUP(C:C,耐用年数表!S:W,COLUMN(耐用年数表!W:W)-COLUMN(耐用年数表!S:S)+1,0)),0,VLOOKUP(C:C,耐用年数表!S:W,COLUMN(耐用年数表!W:W)-COLUMN(耐用年数表!S:S)+1,0))</f>
        <v>0</v>
      </c>
      <c r="C22" s="125" t="str">
        <f>IF(減価償却費!C:C="","",減価償却費!C:C)</f>
        <v/>
      </c>
      <c r="D22" s="125" t="str">
        <f>IF(減価償却費!F:F="","",VLOOKUP(IF(減価償却費!E:E="","R",減価償却費!E:E)&amp;減価償却費!F:F,耐用年数表!G:H,COLUMN(耐用年数表!H:H)-COLUMN(耐用年数表!G:G)+1,0))</f>
        <v/>
      </c>
      <c r="E22" s="125" t="str">
        <f>IF(D:D="","",IF(減価償却費!G:G="",1,減価償却費!G:G))</f>
        <v/>
      </c>
      <c r="F22" s="125" t="str">
        <f>IF(減価償却費!W:W="","",減価償却費!W:W)</f>
        <v/>
      </c>
      <c r="G22" s="125" t="str">
        <f t="shared" si="16"/>
        <v/>
      </c>
      <c r="H22" s="127" t="str">
        <f>IF(減価償却費!H:H="","",減価償却費!H:H)</f>
        <v/>
      </c>
      <c r="I22" s="126" t="str">
        <f t="shared" si="17"/>
        <v/>
      </c>
      <c r="J22" s="170" t="str">
        <f>IF(G:G=1,0,IF(ISNA(VLOOKUP(C:C,耐用年数表!S:X,COLUMN(耐用年数表!X:X)-COLUMN(耐用年数表!S:S)+1,0)),"",VLOOKUP(C:C,耐用年数表!S:X,COLUMN(耐用年数表!X:X)-COLUMN(耐用年数表!S:S)+1,0)))</f>
        <v/>
      </c>
      <c r="K22" s="126" t="str">
        <f t="shared" si="18"/>
        <v/>
      </c>
      <c r="L22" s="126" t="str">
        <f t="shared" si="19"/>
        <v/>
      </c>
      <c r="M22" s="126" t="str">
        <f t="shared" si="20"/>
        <v/>
      </c>
      <c r="N22" s="126" t="str">
        <f t="shared" si="21"/>
        <v/>
      </c>
      <c r="O22" s="125" t="str">
        <f t="shared" si="22"/>
        <v/>
      </c>
      <c r="P22" s="126" t="str">
        <f t="shared" si="1"/>
        <v/>
      </c>
      <c r="Q22" s="126" t="str">
        <f>IF(H:H="","",IF(減価償却費!R:R="",100,減価償却費!R:R))</f>
        <v/>
      </c>
      <c r="R22" s="126" t="str">
        <f t="shared" si="23"/>
        <v/>
      </c>
      <c r="S22" s="125" t="str">
        <f t="shared" si="24"/>
        <v/>
      </c>
      <c r="T22" s="125" t="str">
        <f t="shared" si="25"/>
        <v/>
      </c>
      <c r="U22" s="766" t="str">
        <f>IF(D:D="","",VLOOKUP(C:C,耐用年数表!S:Y,COLUMN(IF(D:D&lt;=1997,耐用年数表!T:T,IF(D:D&lt;=2000,耐用年数表!U:U,IF(D:D&lt;=2008,耐用年数表!V:V,耐用年数表!Y:Y))))-COLUMN(耐用年数表!S:S)+1,0))</f>
        <v/>
      </c>
      <c r="V22" s="125" t="str">
        <f>IF(U:U="","",VLOOKUP(U:U,耐用年数表!A:E,IF(G:G=1,COLUMN(耐用年数表!E:E),COLUMN(耐用年数表!B:B)),0))</f>
        <v/>
      </c>
      <c r="W22" s="125" t="str">
        <f t="shared" si="2"/>
        <v/>
      </c>
      <c r="X22" s="126">
        <f t="shared" si="3"/>
        <v>0</v>
      </c>
      <c r="Y22" s="768" t="str">
        <f>IF(D:D&lt;=1997,VLOOKUP(C:C,耐用年数表!S:Y,COLUMN(耐用年数表!T:T)-COLUMN(耐用年数表!S:S)+1,0),"")</f>
        <v/>
      </c>
      <c r="Z22" s="764" t="str">
        <f>IF(Y:Y="","",VLOOKUP(Y:Y,耐用年数表!A:E,COLUMN(耐用年数表!B:B),0))</f>
        <v/>
      </c>
      <c r="AA22" s="768" t="str">
        <f>IF(D:D&lt;=2000,VLOOKUP(C:C,耐用年数表!S:Y,COLUMN(耐用年数表!U:U)-COLUMN(耐用年数表!S:S)+1,0),"")</f>
        <v/>
      </c>
      <c r="AB22" s="764" t="str">
        <f>IF(AA:AA="","",VLOOKUP(AA:AA,耐用年数表!A:E,COLUMN(耐用年数表!B:B),0))</f>
        <v/>
      </c>
      <c r="AC22" s="768" t="str">
        <f>IF(D:D&lt;=2008,VLOOKUP(C:C,耐用年数表!S:Y,COLUMN(耐用年数表!V:V)-COLUMN(耐用年数表!S:S)+1,0),"")</f>
        <v/>
      </c>
      <c r="AD22" s="764" t="str">
        <f>IF(AC:AC="","",VLOOKUP(AC:AC,耐用年数表!A:E,IF(G:G=1,COLUMN(耐用年数表!E:E),COLUMN(耐用年数表!B:B)),0))</f>
        <v/>
      </c>
      <c r="AE22" s="768" t="e">
        <f>IF(D:D&lt;=$D$3,VLOOKUP(C:C,耐用年数表!S:Y,COLUMN(耐用年数表!Y:Y)-COLUMN(耐用年数表!S:S)+1,0),"")</f>
        <v>#N/A</v>
      </c>
      <c r="AF22" s="764" t="e">
        <f>IF(AE:AE="","",VLOOKUP(AE:AE,耐用年数表!A:E,IF(G:G=1,COLUMN(耐用年数表!E:E),COLUMN(耐用年数表!B:B)),0))</f>
        <v>#N/A</v>
      </c>
      <c r="AG22" s="782" t="str">
        <f t="shared" si="4"/>
        <v/>
      </c>
      <c r="AH22" s="769" t="str">
        <f t="shared" si="5"/>
        <v/>
      </c>
      <c r="AI22" s="125" t="str">
        <f t="shared" si="6"/>
        <v/>
      </c>
      <c r="AJ22" s="126">
        <f t="shared" si="26"/>
        <v>0</v>
      </c>
      <c r="AK22" s="126">
        <f t="shared" si="7"/>
        <v>0</v>
      </c>
      <c r="AL22" s="768" t="e">
        <f t="shared" si="27"/>
        <v>#N/A</v>
      </c>
      <c r="AM22" s="781">
        <f t="shared" si="8"/>
        <v>0</v>
      </c>
      <c r="AN22" s="768">
        <f t="shared" si="9"/>
        <v>0</v>
      </c>
      <c r="AO22" s="771">
        <f t="shared" si="10"/>
        <v>0</v>
      </c>
      <c r="AP22" s="126" t="str">
        <f t="shared" si="11"/>
        <v/>
      </c>
      <c r="AQ22" s="764" t="str">
        <f t="shared" si="12"/>
        <v/>
      </c>
      <c r="AR22" s="126" t="str">
        <f t="shared" si="28"/>
        <v/>
      </c>
      <c r="AS22" s="766">
        <f t="shared" si="29"/>
        <v>0</v>
      </c>
      <c r="AT22" s="771" t="str">
        <f t="shared" si="13"/>
        <v/>
      </c>
      <c r="AU22" s="768">
        <f t="shared" si="30"/>
        <v>0</v>
      </c>
      <c r="AV22" s="771">
        <f t="shared" ref="AV22:CA22" si="61">AV102+IF($AH22="",0,IF(AND($D22+AV$5-1&gt;=$AH22,$D22+AV$5-1&lt;=$AH22+3),$AJ22,IF($D22+AV$5-1=$AH22+4,$AK22,0)))</f>
        <v>0</v>
      </c>
      <c r="AW22" s="126">
        <f t="shared" si="61"/>
        <v>0</v>
      </c>
      <c r="AX22" s="776">
        <f t="shared" si="61"/>
        <v>0</v>
      </c>
      <c r="AY22" s="126">
        <f t="shared" si="61"/>
        <v>0</v>
      </c>
      <c r="AZ22" s="126">
        <f t="shared" si="61"/>
        <v>0</v>
      </c>
      <c r="BA22" s="126">
        <f t="shared" si="61"/>
        <v>0</v>
      </c>
      <c r="BB22" s="126">
        <f t="shared" si="61"/>
        <v>0</v>
      </c>
      <c r="BC22" s="126">
        <f t="shared" si="61"/>
        <v>0</v>
      </c>
      <c r="BD22" s="126">
        <f t="shared" si="61"/>
        <v>0</v>
      </c>
      <c r="BE22" s="126">
        <f t="shared" si="61"/>
        <v>0</v>
      </c>
      <c r="BF22" s="126">
        <f t="shared" si="61"/>
        <v>0</v>
      </c>
      <c r="BG22" s="126">
        <f t="shared" si="61"/>
        <v>0</v>
      </c>
      <c r="BH22" s="126">
        <f t="shared" si="61"/>
        <v>0</v>
      </c>
      <c r="BI22" s="126">
        <f t="shared" si="61"/>
        <v>0</v>
      </c>
      <c r="BJ22" s="126">
        <f t="shared" si="61"/>
        <v>0</v>
      </c>
      <c r="BK22" s="126">
        <f t="shared" si="61"/>
        <v>0</v>
      </c>
      <c r="BL22" s="126">
        <f t="shared" si="61"/>
        <v>0</v>
      </c>
      <c r="BM22" s="126">
        <f t="shared" si="61"/>
        <v>0</v>
      </c>
      <c r="BN22" s="126">
        <f t="shared" si="61"/>
        <v>0</v>
      </c>
      <c r="BO22" s="126">
        <f t="shared" si="61"/>
        <v>0</v>
      </c>
      <c r="BP22" s="126">
        <f t="shared" si="61"/>
        <v>0</v>
      </c>
      <c r="BQ22" s="126">
        <f t="shared" si="61"/>
        <v>0</v>
      </c>
      <c r="BR22" s="126">
        <f t="shared" si="61"/>
        <v>0</v>
      </c>
      <c r="BS22" s="126">
        <f t="shared" si="61"/>
        <v>0</v>
      </c>
      <c r="BT22" s="126">
        <f t="shared" si="61"/>
        <v>0</v>
      </c>
      <c r="BU22" s="126">
        <f t="shared" si="61"/>
        <v>0</v>
      </c>
      <c r="BV22" s="126">
        <f t="shared" si="61"/>
        <v>0</v>
      </c>
      <c r="BW22" s="126">
        <f t="shared" si="61"/>
        <v>0</v>
      </c>
      <c r="BX22" s="126">
        <f t="shared" si="61"/>
        <v>0</v>
      </c>
      <c r="BY22" s="126">
        <f t="shared" si="61"/>
        <v>0</v>
      </c>
      <c r="BZ22" s="126">
        <f t="shared" si="61"/>
        <v>0</v>
      </c>
      <c r="CA22" s="126">
        <f t="shared" si="61"/>
        <v>0</v>
      </c>
      <c r="CB22" s="126">
        <f t="shared" ref="CB22:DK22" si="62">CB102+IF($AH22="",0,IF(AND($D22+CB$5-1&gt;=$AH22,$D22+CB$5-1&lt;=$AH22+3),$AJ22,IF($D22+CB$5-1=$AH22+4,$AK22,0)))</f>
        <v>0</v>
      </c>
      <c r="CC22" s="126">
        <f t="shared" si="62"/>
        <v>0</v>
      </c>
      <c r="CD22" s="126">
        <f t="shared" si="62"/>
        <v>0</v>
      </c>
      <c r="CE22" s="126">
        <f t="shared" si="62"/>
        <v>0</v>
      </c>
      <c r="CF22" s="126">
        <f t="shared" si="62"/>
        <v>0</v>
      </c>
      <c r="CG22" s="126">
        <f t="shared" si="62"/>
        <v>0</v>
      </c>
      <c r="CH22" s="126">
        <f t="shared" si="62"/>
        <v>0</v>
      </c>
      <c r="CI22" s="126">
        <f t="shared" si="62"/>
        <v>0</v>
      </c>
      <c r="CJ22" s="126">
        <f t="shared" si="62"/>
        <v>0</v>
      </c>
      <c r="CK22" s="126">
        <f t="shared" si="62"/>
        <v>0</v>
      </c>
      <c r="CL22" s="126">
        <f t="shared" si="62"/>
        <v>0</v>
      </c>
      <c r="CM22" s="126">
        <f t="shared" si="62"/>
        <v>0</v>
      </c>
      <c r="CN22" s="126">
        <f t="shared" si="62"/>
        <v>0</v>
      </c>
      <c r="CO22" s="126">
        <f t="shared" si="62"/>
        <v>0</v>
      </c>
      <c r="CP22" s="126">
        <f t="shared" si="62"/>
        <v>0</v>
      </c>
      <c r="CQ22" s="126">
        <f t="shared" si="62"/>
        <v>0</v>
      </c>
      <c r="CR22" s="126">
        <f t="shared" si="62"/>
        <v>0</v>
      </c>
      <c r="CS22" s="126">
        <f t="shared" si="62"/>
        <v>0</v>
      </c>
      <c r="CT22" s="126">
        <f t="shared" si="62"/>
        <v>0</v>
      </c>
      <c r="CU22" s="126">
        <f t="shared" si="62"/>
        <v>0</v>
      </c>
      <c r="CV22" s="126">
        <f t="shared" si="62"/>
        <v>0</v>
      </c>
      <c r="CW22" s="126">
        <f t="shared" si="62"/>
        <v>0</v>
      </c>
      <c r="CX22" s="126">
        <f t="shared" si="62"/>
        <v>0</v>
      </c>
      <c r="CY22" s="126">
        <f t="shared" si="62"/>
        <v>0</v>
      </c>
      <c r="CZ22" s="126">
        <f t="shared" si="62"/>
        <v>0</v>
      </c>
      <c r="DA22" s="126">
        <f t="shared" si="62"/>
        <v>0</v>
      </c>
      <c r="DB22" s="126">
        <f t="shared" si="62"/>
        <v>0</v>
      </c>
      <c r="DC22" s="126">
        <f t="shared" si="62"/>
        <v>0</v>
      </c>
      <c r="DD22" s="126">
        <f t="shared" si="62"/>
        <v>0</v>
      </c>
      <c r="DE22" s="126">
        <f t="shared" si="62"/>
        <v>0</v>
      </c>
      <c r="DF22" s="126">
        <f t="shared" si="62"/>
        <v>0</v>
      </c>
      <c r="DG22" s="126">
        <f t="shared" si="62"/>
        <v>0</v>
      </c>
      <c r="DH22" s="126">
        <f t="shared" si="62"/>
        <v>0</v>
      </c>
      <c r="DI22" s="126">
        <f t="shared" si="62"/>
        <v>0</v>
      </c>
      <c r="DJ22" s="126">
        <f t="shared" si="62"/>
        <v>0</v>
      </c>
      <c r="DK22" s="126">
        <f t="shared" si="62"/>
        <v>0</v>
      </c>
    </row>
    <row r="23" spans="1:115" x14ac:dyDescent="0.15">
      <c r="A23" s="125">
        <v>18</v>
      </c>
      <c r="B23" s="125">
        <f>IF(ISNA(VLOOKUP(C:C,耐用年数表!S:W,COLUMN(耐用年数表!W:W)-COLUMN(耐用年数表!S:S)+1,0)),0,VLOOKUP(C:C,耐用年数表!S:W,COLUMN(耐用年数表!W:W)-COLUMN(耐用年数表!S:S)+1,0))</f>
        <v>0</v>
      </c>
      <c r="C23" s="125" t="str">
        <f>IF(減価償却費!C:C="","",減価償却費!C:C)</f>
        <v/>
      </c>
      <c r="D23" s="125" t="str">
        <f>IF(減価償却費!F:F="","",VLOOKUP(IF(減価償却費!E:E="","R",減価償却費!E:E)&amp;減価償却費!F:F,耐用年数表!G:H,COLUMN(耐用年数表!H:H)-COLUMN(耐用年数表!G:G)+1,0))</f>
        <v/>
      </c>
      <c r="E23" s="125" t="str">
        <f>IF(D:D="","",IF(減価償却費!G:G="",1,減価償却費!G:G))</f>
        <v/>
      </c>
      <c r="F23" s="125" t="str">
        <f>IF(減価償却費!W:W="","",減価償却費!W:W)</f>
        <v/>
      </c>
      <c r="G23" s="125" t="str">
        <f t="shared" si="16"/>
        <v/>
      </c>
      <c r="H23" s="127" t="str">
        <f>IF(減価償却費!H:H="","",減価償却費!H:H)</f>
        <v/>
      </c>
      <c r="I23" s="126" t="str">
        <f t="shared" si="17"/>
        <v/>
      </c>
      <c r="J23" s="170" t="str">
        <f>IF(G:G=1,0,IF(ISNA(VLOOKUP(C:C,耐用年数表!S:X,COLUMN(耐用年数表!X:X)-COLUMN(耐用年数表!S:S)+1,0)),"",VLOOKUP(C:C,耐用年数表!S:X,COLUMN(耐用年数表!X:X)-COLUMN(耐用年数表!S:S)+1,0)))</f>
        <v/>
      </c>
      <c r="K23" s="126" t="str">
        <f t="shared" si="18"/>
        <v/>
      </c>
      <c r="L23" s="126" t="str">
        <f t="shared" si="19"/>
        <v/>
      </c>
      <c r="M23" s="126" t="str">
        <f t="shared" si="20"/>
        <v/>
      </c>
      <c r="N23" s="126" t="str">
        <f t="shared" si="21"/>
        <v/>
      </c>
      <c r="O23" s="125" t="str">
        <f t="shared" si="22"/>
        <v/>
      </c>
      <c r="P23" s="126" t="str">
        <f t="shared" si="1"/>
        <v/>
      </c>
      <c r="Q23" s="126" t="str">
        <f>IF(H:H="","",IF(減価償却費!R:R="",100,減価償却費!R:R))</f>
        <v/>
      </c>
      <c r="R23" s="126" t="str">
        <f t="shared" si="23"/>
        <v/>
      </c>
      <c r="S23" s="125" t="str">
        <f t="shared" si="24"/>
        <v/>
      </c>
      <c r="T23" s="125" t="str">
        <f t="shared" si="25"/>
        <v/>
      </c>
      <c r="U23" s="766" t="str">
        <f>IF(D:D="","",VLOOKUP(C:C,耐用年数表!S:Y,COLUMN(IF(D:D&lt;=1997,耐用年数表!T:T,IF(D:D&lt;=2000,耐用年数表!U:U,IF(D:D&lt;=2008,耐用年数表!V:V,耐用年数表!Y:Y))))-COLUMN(耐用年数表!S:S)+1,0))</f>
        <v/>
      </c>
      <c r="V23" s="125" t="str">
        <f>IF(U:U="","",VLOOKUP(U:U,耐用年数表!A:E,IF(G:G=1,COLUMN(耐用年数表!E:E),COLUMN(耐用年数表!B:B)),0))</f>
        <v/>
      </c>
      <c r="W23" s="125" t="str">
        <f t="shared" si="2"/>
        <v/>
      </c>
      <c r="X23" s="126">
        <f t="shared" si="3"/>
        <v>0</v>
      </c>
      <c r="Y23" s="768" t="str">
        <f>IF(D:D&lt;=1997,VLOOKUP(C:C,耐用年数表!S:Y,COLUMN(耐用年数表!T:T)-COLUMN(耐用年数表!S:S)+1,0),"")</f>
        <v/>
      </c>
      <c r="Z23" s="764" t="str">
        <f>IF(Y:Y="","",VLOOKUP(Y:Y,耐用年数表!A:E,COLUMN(耐用年数表!B:B),0))</f>
        <v/>
      </c>
      <c r="AA23" s="768" t="str">
        <f>IF(D:D&lt;=2000,VLOOKUP(C:C,耐用年数表!S:Y,COLUMN(耐用年数表!U:U)-COLUMN(耐用年数表!S:S)+1,0),"")</f>
        <v/>
      </c>
      <c r="AB23" s="764" t="str">
        <f>IF(AA:AA="","",VLOOKUP(AA:AA,耐用年数表!A:E,COLUMN(耐用年数表!B:B),0))</f>
        <v/>
      </c>
      <c r="AC23" s="768" t="str">
        <f>IF(D:D&lt;=2008,VLOOKUP(C:C,耐用年数表!S:Y,COLUMN(耐用年数表!V:V)-COLUMN(耐用年数表!S:S)+1,0),"")</f>
        <v/>
      </c>
      <c r="AD23" s="764" t="str">
        <f>IF(AC:AC="","",VLOOKUP(AC:AC,耐用年数表!A:E,IF(G:G=1,COLUMN(耐用年数表!E:E),COLUMN(耐用年数表!B:B)),0))</f>
        <v/>
      </c>
      <c r="AE23" s="768" t="e">
        <f>IF(D:D&lt;=$D$3,VLOOKUP(C:C,耐用年数表!S:Y,COLUMN(耐用年数表!Y:Y)-COLUMN(耐用年数表!S:S)+1,0),"")</f>
        <v>#N/A</v>
      </c>
      <c r="AF23" s="764" t="e">
        <f>IF(AE:AE="","",VLOOKUP(AE:AE,耐用年数表!A:E,IF(G:G=1,COLUMN(耐用年数表!E:E),COLUMN(耐用年数表!B:B)),0))</f>
        <v>#N/A</v>
      </c>
      <c r="AG23" s="782" t="str">
        <f t="shared" si="4"/>
        <v/>
      </c>
      <c r="AH23" s="769" t="str">
        <f t="shared" si="5"/>
        <v/>
      </c>
      <c r="AI23" s="125" t="str">
        <f t="shared" si="6"/>
        <v/>
      </c>
      <c r="AJ23" s="126">
        <f t="shared" si="26"/>
        <v>0</v>
      </c>
      <c r="AK23" s="126">
        <f t="shared" si="7"/>
        <v>0</v>
      </c>
      <c r="AL23" s="768" t="e">
        <f t="shared" si="27"/>
        <v>#N/A</v>
      </c>
      <c r="AM23" s="781">
        <f t="shared" si="8"/>
        <v>0</v>
      </c>
      <c r="AN23" s="768">
        <f t="shared" si="9"/>
        <v>0</v>
      </c>
      <c r="AO23" s="771">
        <f t="shared" si="10"/>
        <v>0</v>
      </c>
      <c r="AP23" s="126" t="str">
        <f t="shared" si="11"/>
        <v/>
      </c>
      <c r="AQ23" s="764" t="str">
        <f t="shared" si="12"/>
        <v/>
      </c>
      <c r="AR23" s="126" t="str">
        <f t="shared" si="28"/>
        <v/>
      </c>
      <c r="AS23" s="766">
        <f t="shared" si="29"/>
        <v>0</v>
      </c>
      <c r="AT23" s="771" t="str">
        <f t="shared" si="13"/>
        <v/>
      </c>
      <c r="AU23" s="768">
        <f t="shared" si="30"/>
        <v>0</v>
      </c>
      <c r="AV23" s="771">
        <f t="shared" ref="AV23:CA23" si="63">AV103+IF($AH23="",0,IF(AND($D23+AV$5-1&gt;=$AH23,$D23+AV$5-1&lt;=$AH23+3),$AJ23,IF($D23+AV$5-1=$AH23+4,$AK23,0)))</f>
        <v>0</v>
      </c>
      <c r="AW23" s="126">
        <f t="shared" si="63"/>
        <v>0</v>
      </c>
      <c r="AX23" s="776">
        <f t="shared" si="63"/>
        <v>0</v>
      </c>
      <c r="AY23" s="126">
        <f t="shared" si="63"/>
        <v>0</v>
      </c>
      <c r="AZ23" s="126">
        <f t="shared" si="63"/>
        <v>0</v>
      </c>
      <c r="BA23" s="126">
        <f t="shared" si="63"/>
        <v>0</v>
      </c>
      <c r="BB23" s="126">
        <f t="shared" si="63"/>
        <v>0</v>
      </c>
      <c r="BC23" s="126">
        <f t="shared" si="63"/>
        <v>0</v>
      </c>
      <c r="BD23" s="126">
        <f t="shared" si="63"/>
        <v>0</v>
      </c>
      <c r="BE23" s="126">
        <f t="shared" si="63"/>
        <v>0</v>
      </c>
      <c r="BF23" s="126">
        <f t="shared" si="63"/>
        <v>0</v>
      </c>
      <c r="BG23" s="126">
        <f t="shared" si="63"/>
        <v>0</v>
      </c>
      <c r="BH23" s="126">
        <f t="shared" si="63"/>
        <v>0</v>
      </c>
      <c r="BI23" s="126">
        <f t="shared" si="63"/>
        <v>0</v>
      </c>
      <c r="BJ23" s="126">
        <f t="shared" si="63"/>
        <v>0</v>
      </c>
      <c r="BK23" s="126">
        <f t="shared" si="63"/>
        <v>0</v>
      </c>
      <c r="BL23" s="126">
        <f t="shared" si="63"/>
        <v>0</v>
      </c>
      <c r="BM23" s="126">
        <f t="shared" si="63"/>
        <v>0</v>
      </c>
      <c r="BN23" s="126">
        <f t="shared" si="63"/>
        <v>0</v>
      </c>
      <c r="BO23" s="126">
        <f t="shared" si="63"/>
        <v>0</v>
      </c>
      <c r="BP23" s="126">
        <f t="shared" si="63"/>
        <v>0</v>
      </c>
      <c r="BQ23" s="126">
        <f t="shared" si="63"/>
        <v>0</v>
      </c>
      <c r="BR23" s="126">
        <f t="shared" si="63"/>
        <v>0</v>
      </c>
      <c r="BS23" s="126">
        <f t="shared" si="63"/>
        <v>0</v>
      </c>
      <c r="BT23" s="126">
        <f t="shared" si="63"/>
        <v>0</v>
      </c>
      <c r="BU23" s="126">
        <f t="shared" si="63"/>
        <v>0</v>
      </c>
      <c r="BV23" s="126">
        <f t="shared" si="63"/>
        <v>0</v>
      </c>
      <c r="BW23" s="126">
        <f t="shared" si="63"/>
        <v>0</v>
      </c>
      <c r="BX23" s="126">
        <f t="shared" si="63"/>
        <v>0</v>
      </c>
      <c r="BY23" s="126">
        <f t="shared" si="63"/>
        <v>0</v>
      </c>
      <c r="BZ23" s="126">
        <f t="shared" si="63"/>
        <v>0</v>
      </c>
      <c r="CA23" s="126">
        <f t="shared" si="63"/>
        <v>0</v>
      </c>
      <c r="CB23" s="126">
        <f t="shared" ref="CB23:DK23" si="64">CB103+IF($AH23="",0,IF(AND($D23+CB$5-1&gt;=$AH23,$D23+CB$5-1&lt;=$AH23+3),$AJ23,IF($D23+CB$5-1=$AH23+4,$AK23,0)))</f>
        <v>0</v>
      </c>
      <c r="CC23" s="126">
        <f t="shared" si="64"/>
        <v>0</v>
      </c>
      <c r="CD23" s="126">
        <f t="shared" si="64"/>
        <v>0</v>
      </c>
      <c r="CE23" s="126">
        <f t="shared" si="64"/>
        <v>0</v>
      </c>
      <c r="CF23" s="126">
        <f t="shared" si="64"/>
        <v>0</v>
      </c>
      <c r="CG23" s="126">
        <f t="shared" si="64"/>
        <v>0</v>
      </c>
      <c r="CH23" s="126">
        <f t="shared" si="64"/>
        <v>0</v>
      </c>
      <c r="CI23" s="126">
        <f t="shared" si="64"/>
        <v>0</v>
      </c>
      <c r="CJ23" s="126">
        <f t="shared" si="64"/>
        <v>0</v>
      </c>
      <c r="CK23" s="126">
        <f t="shared" si="64"/>
        <v>0</v>
      </c>
      <c r="CL23" s="126">
        <f t="shared" si="64"/>
        <v>0</v>
      </c>
      <c r="CM23" s="126">
        <f t="shared" si="64"/>
        <v>0</v>
      </c>
      <c r="CN23" s="126">
        <f t="shared" si="64"/>
        <v>0</v>
      </c>
      <c r="CO23" s="126">
        <f t="shared" si="64"/>
        <v>0</v>
      </c>
      <c r="CP23" s="126">
        <f t="shared" si="64"/>
        <v>0</v>
      </c>
      <c r="CQ23" s="126">
        <f t="shared" si="64"/>
        <v>0</v>
      </c>
      <c r="CR23" s="126">
        <f t="shared" si="64"/>
        <v>0</v>
      </c>
      <c r="CS23" s="126">
        <f t="shared" si="64"/>
        <v>0</v>
      </c>
      <c r="CT23" s="126">
        <f t="shared" si="64"/>
        <v>0</v>
      </c>
      <c r="CU23" s="126">
        <f t="shared" si="64"/>
        <v>0</v>
      </c>
      <c r="CV23" s="126">
        <f t="shared" si="64"/>
        <v>0</v>
      </c>
      <c r="CW23" s="126">
        <f t="shared" si="64"/>
        <v>0</v>
      </c>
      <c r="CX23" s="126">
        <f t="shared" si="64"/>
        <v>0</v>
      </c>
      <c r="CY23" s="126">
        <f t="shared" si="64"/>
        <v>0</v>
      </c>
      <c r="CZ23" s="126">
        <f t="shared" si="64"/>
        <v>0</v>
      </c>
      <c r="DA23" s="126">
        <f t="shared" si="64"/>
        <v>0</v>
      </c>
      <c r="DB23" s="126">
        <f t="shared" si="64"/>
        <v>0</v>
      </c>
      <c r="DC23" s="126">
        <f t="shared" si="64"/>
        <v>0</v>
      </c>
      <c r="DD23" s="126">
        <f t="shared" si="64"/>
        <v>0</v>
      </c>
      <c r="DE23" s="126">
        <f t="shared" si="64"/>
        <v>0</v>
      </c>
      <c r="DF23" s="126">
        <f t="shared" si="64"/>
        <v>0</v>
      </c>
      <c r="DG23" s="126">
        <f t="shared" si="64"/>
        <v>0</v>
      </c>
      <c r="DH23" s="126">
        <f t="shared" si="64"/>
        <v>0</v>
      </c>
      <c r="DI23" s="126">
        <f t="shared" si="64"/>
        <v>0</v>
      </c>
      <c r="DJ23" s="126">
        <f t="shared" si="64"/>
        <v>0</v>
      </c>
      <c r="DK23" s="126">
        <f t="shared" si="64"/>
        <v>0</v>
      </c>
    </row>
    <row r="24" spans="1:115" x14ac:dyDescent="0.15">
      <c r="A24" s="125">
        <v>19</v>
      </c>
      <c r="B24" s="125">
        <f>IF(ISNA(VLOOKUP(C:C,耐用年数表!S:W,COLUMN(耐用年数表!W:W)-COLUMN(耐用年数表!S:S)+1,0)),0,VLOOKUP(C:C,耐用年数表!S:W,COLUMN(耐用年数表!W:W)-COLUMN(耐用年数表!S:S)+1,0))</f>
        <v>0</v>
      </c>
      <c r="C24" s="125" t="str">
        <f>IF(減価償却費!C:C="","",減価償却費!C:C)</f>
        <v/>
      </c>
      <c r="D24" s="125" t="str">
        <f>IF(減価償却費!F:F="","",VLOOKUP(IF(減価償却費!E:E="","R",減価償却費!E:E)&amp;減価償却費!F:F,耐用年数表!G:H,COLUMN(耐用年数表!H:H)-COLUMN(耐用年数表!G:G)+1,0))</f>
        <v/>
      </c>
      <c r="E24" s="125" t="str">
        <f>IF(D:D="","",IF(減価償却費!G:G="",1,減価償却費!G:G))</f>
        <v/>
      </c>
      <c r="F24" s="125" t="str">
        <f>IF(減価償却費!W:W="","",減価償却費!W:W)</f>
        <v/>
      </c>
      <c r="G24" s="125" t="str">
        <f t="shared" si="16"/>
        <v/>
      </c>
      <c r="H24" s="127" t="str">
        <f>IF(減価償却費!H:H="","",減価償却費!H:H)</f>
        <v/>
      </c>
      <c r="I24" s="126" t="str">
        <f t="shared" si="17"/>
        <v/>
      </c>
      <c r="J24" s="170" t="str">
        <f>IF(G:G=1,0,IF(ISNA(VLOOKUP(C:C,耐用年数表!S:X,COLUMN(耐用年数表!X:X)-COLUMN(耐用年数表!S:S)+1,0)),"",VLOOKUP(C:C,耐用年数表!S:X,COLUMN(耐用年数表!X:X)-COLUMN(耐用年数表!S:S)+1,0)))</f>
        <v/>
      </c>
      <c r="K24" s="126" t="str">
        <f t="shared" si="18"/>
        <v/>
      </c>
      <c r="L24" s="126" t="str">
        <f t="shared" si="19"/>
        <v/>
      </c>
      <c r="M24" s="126" t="str">
        <f t="shared" si="20"/>
        <v/>
      </c>
      <c r="N24" s="126" t="str">
        <f t="shared" si="21"/>
        <v/>
      </c>
      <c r="O24" s="125" t="str">
        <f t="shared" si="22"/>
        <v/>
      </c>
      <c r="P24" s="126" t="str">
        <f t="shared" si="1"/>
        <v/>
      </c>
      <c r="Q24" s="126" t="str">
        <f>IF(H:H="","",IF(減価償却費!R:R="",100,減価償却費!R:R))</f>
        <v/>
      </c>
      <c r="R24" s="126" t="str">
        <f t="shared" si="23"/>
        <v/>
      </c>
      <c r="S24" s="125" t="str">
        <f t="shared" si="24"/>
        <v/>
      </c>
      <c r="T24" s="125" t="str">
        <f t="shared" si="25"/>
        <v/>
      </c>
      <c r="U24" s="766" t="str">
        <f>IF(D:D="","",VLOOKUP(C:C,耐用年数表!S:Y,COLUMN(IF(D:D&lt;=1997,耐用年数表!T:T,IF(D:D&lt;=2000,耐用年数表!U:U,IF(D:D&lt;=2008,耐用年数表!V:V,耐用年数表!Y:Y))))-COLUMN(耐用年数表!S:S)+1,0))</f>
        <v/>
      </c>
      <c r="V24" s="125" t="str">
        <f>IF(U:U="","",VLOOKUP(U:U,耐用年数表!A:E,IF(G:G=1,COLUMN(耐用年数表!E:E),COLUMN(耐用年数表!B:B)),0))</f>
        <v/>
      </c>
      <c r="W24" s="125" t="str">
        <f t="shared" si="2"/>
        <v/>
      </c>
      <c r="X24" s="126">
        <f t="shared" si="3"/>
        <v>0</v>
      </c>
      <c r="Y24" s="768" t="str">
        <f>IF(D:D&lt;=1997,VLOOKUP(C:C,耐用年数表!S:Y,COLUMN(耐用年数表!T:T)-COLUMN(耐用年数表!S:S)+1,0),"")</f>
        <v/>
      </c>
      <c r="Z24" s="764" t="str">
        <f>IF(Y:Y="","",VLOOKUP(Y:Y,耐用年数表!A:E,COLUMN(耐用年数表!B:B),0))</f>
        <v/>
      </c>
      <c r="AA24" s="768" t="str">
        <f>IF(D:D&lt;=2000,VLOOKUP(C:C,耐用年数表!S:Y,COLUMN(耐用年数表!U:U)-COLUMN(耐用年数表!S:S)+1,0),"")</f>
        <v/>
      </c>
      <c r="AB24" s="764" t="str">
        <f>IF(AA:AA="","",VLOOKUP(AA:AA,耐用年数表!A:E,COLUMN(耐用年数表!B:B),0))</f>
        <v/>
      </c>
      <c r="AC24" s="768" t="str">
        <f>IF(D:D&lt;=2008,VLOOKUP(C:C,耐用年数表!S:Y,COLUMN(耐用年数表!V:V)-COLUMN(耐用年数表!S:S)+1,0),"")</f>
        <v/>
      </c>
      <c r="AD24" s="764" t="str">
        <f>IF(AC:AC="","",VLOOKUP(AC:AC,耐用年数表!A:E,IF(G:G=1,COLUMN(耐用年数表!E:E),COLUMN(耐用年数表!B:B)),0))</f>
        <v/>
      </c>
      <c r="AE24" s="768" t="e">
        <f>IF(D:D&lt;=$D$3,VLOOKUP(C:C,耐用年数表!S:Y,COLUMN(耐用年数表!Y:Y)-COLUMN(耐用年数表!S:S)+1,0),"")</f>
        <v>#N/A</v>
      </c>
      <c r="AF24" s="764" t="e">
        <f>IF(AE:AE="","",VLOOKUP(AE:AE,耐用年数表!A:E,IF(G:G=1,COLUMN(耐用年数表!E:E),COLUMN(耐用年数表!B:B)),0))</f>
        <v>#N/A</v>
      </c>
      <c r="AG24" s="782" t="str">
        <f t="shared" si="4"/>
        <v/>
      </c>
      <c r="AH24" s="769" t="str">
        <f t="shared" si="5"/>
        <v/>
      </c>
      <c r="AI24" s="125" t="str">
        <f t="shared" si="6"/>
        <v/>
      </c>
      <c r="AJ24" s="126">
        <f t="shared" si="26"/>
        <v>0</v>
      </c>
      <c r="AK24" s="126">
        <f t="shared" si="7"/>
        <v>0</v>
      </c>
      <c r="AL24" s="768" t="e">
        <f t="shared" si="27"/>
        <v>#N/A</v>
      </c>
      <c r="AM24" s="781">
        <f t="shared" si="8"/>
        <v>0</v>
      </c>
      <c r="AN24" s="768">
        <f t="shared" si="9"/>
        <v>0</v>
      </c>
      <c r="AO24" s="771">
        <f t="shared" si="10"/>
        <v>0</v>
      </c>
      <c r="AP24" s="126" t="str">
        <f t="shared" si="11"/>
        <v/>
      </c>
      <c r="AQ24" s="764" t="str">
        <f t="shared" si="12"/>
        <v/>
      </c>
      <c r="AR24" s="126" t="str">
        <f t="shared" si="28"/>
        <v/>
      </c>
      <c r="AS24" s="766">
        <f t="shared" si="29"/>
        <v>0</v>
      </c>
      <c r="AT24" s="771" t="str">
        <f t="shared" si="13"/>
        <v/>
      </c>
      <c r="AU24" s="768">
        <f t="shared" si="30"/>
        <v>0</v>
      </c>
      <c r="AV24" s="771">
        <f t="shared" ref="AV24:CA24" si="65">AV104+IF($AH24="",0,IF(AND($D24+AV$5-1&gt;=$AH24,$D24+AV$5-1&lt;=$AH24+3),$AJ24,IF($D24+AV$5-1=$AH24+4,$AK24,0)))</f>
        <v>0</v>
      </c>
      <c r="AW24" s="126">
        <f t="shared" si="65"/>
        <v>0</v>
      </c>
      <c r="AX24" s="776">
        <f t="shared" si="65"/>
        <v>0</v>
      </c>
      <c r="AY24" s="126">
        <f t="shared" si="65"/>
        <v>0</v>
      </c>
      <c r="AZ24" s="126">
        <f t="shared" si="65"/>
        <v>0</v>
      </c>
      <c r="BA24" s="126">
        <f t="shared" si="65"/>
        <v>0</v>
      </c>
      <c r="BB24" s="126">
        <f t="shared" si="65"/>
        <v>0</v>
      </c>
      <c r="BC24" s="126">
        <f t="shared" si="65"/>
        <v>0</v>
      </c>
      <c r="BD24" s="126">
        <f t="shared" si="65"/>
        <v>0</v>
      </c>
      <c r="BE24" s="126">
        <f t="shared" si="65"/>
        <v>0</v>
      </c>
      <c r="BF24" s="126">
        <f t="shared" si="65"/>
        <v>0</v>
      </c>
      <c r="BG24" s="126">
        <f t="shared" si="65"/>
        <v>0</v>
      </c>
      <c r="BH24" s="126">
        <f t="shared" si="65"/>
        <v>0</v>
      </c>
      <c r="BI24" s="126">
        <f t="shared" si="65"/>
        <v>0</v>
      </c>
      <c r="BJ24" s="126">
        <f t="shared" si="65"/>
        <v>0</v>
      </c>
      <c r="BK24" s="126">
        <f t="shared" si="65"/>
        <v>0</v>
      </c>
      <c r="BL24" s="126">
        <f t="shared" si="65"/>
        <v>0</v>
      </c>
      <c r="BM24" s="126">
        <f t="shared" si="65"/>
        <v>0</v>
      </c>
      <c r="BN24" s="126">
        <f t="shared" si="65"/>
        <v>0</v>
      </c>
      <c r="BO24" s="126">
        <f t="shared" si="65"/>
        <v>0</v>
      </c>
      <c r="BP24" s="126">
        <f t="shared" si="65"/>
        <v>0</v>
      </c>
      <c r="BQ24" s="126">
        <f t="shared" si="65"/>
        <v>0</v>
      </c>
      <c r="BR24" s="126">
        <f t="shared" si="65"/>
        <v>0</v>
      </c>
      <c r="BS24" s="126">
        <f t="shared" si="65"/>
        <v>0</v>
      </c>
      <c r="BT24" s="126">
        <f t="shared" si="65"/>
        <v>0</v>
      </c>
      <c r="BU24" s="126">
        <f t="shared" si="65"/>
        <v>0</v>
      </c>
      <c r="BV24" s="126">
        <f t="shared" si="65"/>
        <v>0</v>
      </c>
      <c r="BW24" s="126">
        <f t="shared" si="65"/>
        <v>0</v>
      </c>
      <c r="BX24" s="126">
        <f t="shared" si="65"/>
        <v>0</v>
      </c>
      <c r="BY24" s="126">
        <f t="shared" si="65"/>
        <v>0</v>
      </c>
      <c r="BZ24" s="126">
        <f t="shared" si="65"/>
        <v>0</v>
      </c>
      <c r="CA24" s="126">
        <f t="shared" si="65"/>
        <v>0</v>
      </c>
      <c r="CB24" s="126">
        <f t="shared" ref="CB24:DK24" si="66">CB104+IF($AH24="",0,IF(AND($D24+CB$5-1&gt;=$AH24,$D24+CB$5-1&lt;=$AH24+3),$AJ24,IF($D24+CB$5-1=$AH24+4,$AK24,0)))</f>
        <v>0</v>
      </c>
      <c r="CC24" s="126">
        <f t="shared" si="66"/>
        <v>0</v>
      </c>
      <c r="CD24" s="126">
        <f t="shared" si="66"/>
        <v>0</v>
      </c>
      <c r="CE24" s="126">
        <f t="shared" si="66"/>
        <v>0</v>
      </c>
      <c r="CF24" s="126">
        <f t="shared" si="66"/>
        <v>0</v>
      </c>
      <c r="CG24" s="126">
        <f t="shared" si="66"/>
        <v>0</v>
      </c>
      <c r="CH24" s="126">
        <f t="shared" si="66"/>
        <v>0</v>
      </c>
      <c r="CI24" s="126">
        <f t="shared" si="66"/>
        <v>0</v>
      </c>
      <c r="CJ24" s="126">
        <f t="shared" si="66"/>
        <v>0</v>
      </c>
      <c r="CK24" s="126">
        <f t="shared" si="66"/>
        <v>0</v>
      </c>
      <c r="CL24" s="126">
        <f t="shared" si="66"/>
        <v>0</v>
      </c>
      <c r="CM24" s="126">
        <f t="shared" si="66"/>
        <v>0</v>
      </c>
      <c r="CN24" s="126">
        <f t="shared" si="66"/>
        <v>0</v>
      </c>
      <c r="CO24" s="126">
        <f t="shared" si="66"/>
        <v>0</v>
      </c>
      <c r="CP24" s="126">
        <f t="shared" si="66"/>
        <v>0</v>
      </c>
      <c r="CQ24" s="126">
        <f t="shared" si="66"/>
        <v>0</v>
      </c>
      <c r="CR24" s="126">
        <f t="shared" si="66"/>
        <v>0</v>
      </c>
      <c r="CS24" s="126">
        <f t="shared" si="66"/>
        <v>0</v>
      </c>
      <c r="CT24" s="126">
        <f t="shared" si="66"/>
        <v>0</v>
      </c>
      <c r="CU24" s="126">
        <f t="shared" si="66"/>
        <v>0</v>
      </c>
      <c r="CV24" s="126">
        <f t="shared" si="66"/>
        <v>0</v>
      </c>
      <c r="CW24" s="126">
        <f t="shared" si="66"/>
        <v>0</v>
      </c>
      <c r="CX24" s="126">
        <f t="shared" si="66"/>
        <v>0</v>
      </c>
      <c r="CY24" s="126">
        <f t="shared" si="66"/>
        <v>0</v>
      </c>
      <c r="CZ24" s="126">
        <f t="shared" si="66"/>
        <v>0</v>
      </c>
      <c r="DA24" s="126">
        <f t="shared" si="66"/>
        <v>0</v>
      </c>
      <c r="DB24" s="126">
        <f t="shared" si="66"/>
        <v>0</v>
      </c>
      <c r="DC24" s="126">
        <f t="shared" si="66"/>
        <v>0</v>
      </c>
      <c r="DD24" s="126">
        <f t="shared" si="66"/>
        <v>0</v>
      </c>
      <c r="DE24" s="126">
        <f t="shared" si="66"/>
        <v>0</v>
      </c>
      <c r="DF24" s="126">
        <f t="shared" si="66"/>
        <v>0</v>
      </c>
      <c r="DG24" s="126">
        <f t="shared" si="66"/>
        <v>0</v>
      </c>
      <c r="DH24" s="126">
        <f t="shared" si="66"/>
        <v>0</v>
      </c>
      <c r="DI24" s="126">
        <f t="shared" si="66"/>
        <v>0</v>
      </c>
      <c r="DJ24" s="126">
        <f t="shared" si="66"/>
        <v>0</v>
      </c>
      <c r="DK24" s="126">
        <f t="shared" si="66"/>
        <v>0</v>
      </c>
    </row>
    <row r="25" spans="1:115" x14ac:dyDescent="0.15">
      <c r="A25" s="125">
        <v>20</v>
      </c>
      <c r="B25" s="125">
        <f>IF(ISNA(VLOOKUP(C:C,耐用年数表!S:W,COLUMN(耐用年数表!W:W)-COLUMN(耐用年数表!S:S)+1,0)),0,VLOOKUP(C:C,耐用年数表!S:W,COLUMN(耐用年数表!W:W)-COLUMN(耐用年数表!S:S)+1,0))</f>
        <v>0</v>
      </c>
      <c r="C25" s="125" t="str">
        <f>IF(減価償却費!C:C="","",減価償却費!C:C)</f>
        <v/>
      </c>
      <c r="D25" s="125" t="str">
        <f>IF(減価償却費!F:F="","",VLOOKUP(IF(減価償却費!E:E="","R",減価償却費!E:E)&amp;減価償却費!F:F,耐用年数表!G:H,COLUMN(耐用年数表!H:H)-COLUMN(耐用年数表!G:G)+1,0))</f>
        <v/>
      </c>
      <c r="E25" s="125" t="str">
        <f>IF(D:D="","",IF(減価償却費!G:G="",1,減価償却費!G:G))</f>
        <v/>
      </c>
      <c r="F25" s="125" t="str">
        <f>IF(減価償却費!W:W="","",減価償却費!W:W)</f>
        <v/>
      </c>
      <c r="G25" s="125" t="str">
        <f t="shared" si="16"/>
        <v/>
      </c>
      <c r="H25" s="127" t="str">
        <f>IF(減価償却費!H:H="","",減価償却費!H:H)</f>
        <v/>
      </c>
      <c r="I25" s="126" t="str">
        <f t="shared" si="17"/>
        <v/>
      </c>
      <c r="J25" s="170" t="str">
        <f>IF(G:G=1,0,IF(ISNA(VLOOKUP(C:C,耐用年数表!S:X,COLUMN(耐用年数表!X:X)-COLUMN(耐用年数表!S:S)+1,0)),"",VLOOKUP(C:C,耐用年数表!S:X,COLUMN(耐用年数表!X:X)-COLUMN(耐用年数表!S:S)+1,0)))</f>
        <v/>
      </c>
      <c r="K25" s="126" t="str">
        <f t="shared" si="18"/>
        <v/>
      </c>
      <c r="L25" s="126" t="str">
        <f t="shared" si="19"/>
        <v/>
      </c>
      <c r="M25" s="126" t="str">
        <f t="shared" si="20"/>
        <v/>
      </c>
      <c r="N25" s="126" t="str">
        <f t="shared" si="21"/>
        <v/>
      </c>
      <c r="O25" s="125" t="str">
        <f t="shared" si="22"/>
        <v/>
      </c>
      <c r="P25" s="126" t="str">
        <f t="shared" si="1"/>
        <v/>
      </c>
      <c r="Q25" s="126" t="str">
        <f>IF(H:H="","",IF(減価償却費!R:R="",100,減価償却費!R:R))</f>
        <v/>
      </c>
      <c r="R25" s="126" t="str">
        <f t="shared" si="23"/>
        <v/>
      </c>
      <c r="S25" s="125" t="str">
        <f t="shared" si="24"/>
        <v/>
      </c>
      <c r="T25" s="125" t="str">
        <f t="shared" si="25"/>
        <v/>
      </c>
      <c r="U25" s="766" t="str">
        <f>IF(D:D="","",VLOOKUP(C:C,耐用年数表!S:Y,COLUMN(IF(D:D&lt;=1997,耐用年数表!T:T,IF(D:D&lt;=2000,耐用年数表!U:U,IF(D:D&lt;=2008,耐用年数表!V:V,耐用年数表!Y:Y))))-COLUMN(耐用年数表!S:S)+1,0))</f>
        <v/>
      </c>
      <c r="V25" s="125" t="str">
        <f>IF(U:U="","",VLOOKUP(U:U,耐用年数表!A:E,IF(G:G=1,COLUMN(耐用年数表!E:E),COLUMN(耐用年数表!B:B)),0))</f>
        <v/>
      </c>
      <c r="W25" s="125" t="str">
        <f t="shared" si="2"/>
        <v/>
      </c>
      <c r="X25" s="126">
        <f t="shared" si="3"/>
        <v>0</v>
      </c>
      <c r="Y25" s="768" t="str">
        <f>IF(D:D&lt;=1997,VLOOKUP(C:C,耐用年数表!S:Y,COLUMN(耐用年数表!T:T)-COLUMN(耐用年数表!S:S)+1,0),"")</f>
        <v/>
      </c>
      <c r="Z25" s="764" t="str">
        <f>IF(Y:Y="","",VLOOKUP(Y:Y,耐用年数表!A:E,COLUMN(耐用年数表!B:B),0))</f>
        <v/>
      </c>
      <c r="AA25" s="768" t="str">
        <f>IF(D:D&lt;=2000,VLOOKUP(C:C,耐用年数表!S:Y,COLUMN(耐用年数表!U:U)-COLUMN(耐用年数表!S:S)+1,0),"")</f>
        <v/>
      </c>
      <c r="AB25" s="764" t="str">
        <f>IF(AA:AA="","",VLOOKUP(AA:AA,耐用年数表!A:E,COLUMN(耐用年数表!B:B),0))</f>
        <v/>
      </c>
      <c r="AC25" s="768" t="str">
        <f>IF(D:D&lt;=2008,VLOOKUP(C:C,耐用年数表!S:Y,COLUMN(耐用年数表!V:V)-COLUMN(耐用年数表!S:S)+1,0),"")</f>
        <v/>
      </c>
      <c r="AD25" s="764" t="str">
        <f>IF(AC:AC="","",VLOOKUP(AC:AC,耐用年数表!A:E,IF(G:G=1,COLUMN(耐用年数表!E:E),COLUMN(耐用年数表!B:B)),0))</f>
        <v/>
      </c>
      <c r="AE25" s="768" t="e">
        <f>IF(D:D&lt;=$D$3,VLOOKUP(C:C,耐用年数表!S:Y,COLUMN(耐用年数表!Y:Y)-COLUMN(耐用年数表!S:S)+1,0),"")</f>
        <v>#N/A</v>
      </c>
      <c r="AF25" s="764" t="e">
        <f>IF(AE:AE="","",VLOOKUP(AE:AE,耐用年数表!A:E,IF(G:G=1,COLUMN(耐用年数表!E:E),COLUMN(耐用年数表!B:B)),0))</f>
        <v>#N/A</v>
      </c>
      <c r="AG25" s="782" t="str">
        <f t="shared" si="4"/>
        <v/>
      </c>
      <c r="AH25" s="769" t="str">
        <f t="shared" si="5"/>
        <v/>
      </c>
      <c r="AI25" s="125" t="str">
        <f t="shared" si="6"/>
        <v/>
      </c>
      <c r="AJ25" s="126">
        <f t="shared" si="26"/>
        <v>0</v>
      </c>
      <c r="AK25" s="126">
        <f t="shared" si="7"/>
        <v>0</v>
      </c>
      <c r="AL25" s="768" t="e">
        <f t="shared" si="27"/>
        <v>#N/A</v>
      </c>
      <c r="AM25" s="781">
        <f t="shared" si="8"/>
        <v>0</v>
      </c>
      <c r="AN25" s="768">
        <f t="shared" si="9"/>
        <v>0</v>
      </c>
      <c r="AO25" s="771">
        <f t="shared" si="10"/>
        <v>0</v>
      </c>
      <c r="AP25" s="126" t="str">
        <f t="shared" si="11"/>
        <v/>
      </c>
      <c r="AQ25" s="764" t="str">
        <f t="shared" si="12"/>
        <v/>
      </c>
      <c r="AR25" s="126" t="str">
        <f t="shared" si="28"/>
        <v/>
      </c>
      <c r="AS25" s="766">
        <f t="shared" si="29"/>
        <v>0</v>
      </c>
      <c r="AT25" s="771" t="str">
        <f t="shared" si="13"/>
        <v/>
      </c>
      <c r="AU25" s="768">
        <f t="shared" si="30"/>
        <v>0</v>
      </c>
      <c r="AV25" s="771">
        <f t="shared" ref="AV25:CA25" si="67">AV105+IF($AH25="",0,IF(AND($D25+AV$5-1&gt;=$AH25,$D25+AV$5-1&lt;=$AH25+3),$AJ25,IF($D25+AV$5-1=$AH25+4,$AK25,0)))</f>
        <v>0</v>
      </c>
      <c r="AW25" s="126">
        <f t="shared" si="67"/>
        <v>0</v>
      </c>
      <c r="AX25" s="776">
        <f t="shared" si="67"/>
        <v>0</v>
      </c>
      <c r="AY25" s="126">
        <f t="shared" si="67"/>
        <v>0</v>
      </c>
      <c r="AZ25" s="126">
        <f t="shared" si="67"/>
        <v>0</v>
      </c>
      <c r="BA25" s="126">
        <f t="shared" si="67"/>
        <v>0</v>
      </c>
      <c r="BB25" s="126">
        <f t="shared" si="67"/>
        <v>0</v>
      </c>
      <c r="BC25" s="126">
        <f t="shared" si="67"/>
        <v>0</v>
      </c>
      <c r="BD25" s="126">
        <f t="shared" si="67"/>
        <v>0</v>
      </c>
      <c r="BE25" s="126">
        <f t="shared" si="67"/>
        <v>0</v>
      </c>
      <c r="BF25" s="126">
        <f t="shared" si="67"/>
        <v>0</v>
      </c>
      <c r="BG25" s="126">
        <f t="shared" si="67"/>
        <v>0</v>
      </c>
      <c r="BH25" s="126">
        <f t="shared" si="67"/>
        <v>0</v>
      </c>
      <c r="BI25" s="126">
        <f t="shared" si="67"/>
        <v>0</v>
      </c>
      <c r="BJ25" s="126">
        <f t="shared" si="67"/>
        <v>0</v>
      </c>
      <c r="BK25" s="126">
        <f t="shared" si="67"/>
        <v>0</v>
      </c>
      <c r="BL25" s="126">
        <f t="shared" si="67"/>
        <v>0</v>
      </c>
      <c r="BM25" s="126">
        <f t="shared" si="67"/>
        <v>0</v>
      </c>
      <c r="BN25" s="126">
        <f t="shared" si="67"/>
        <v>0</v>
      </c>
      <c r="BO25" s="126">
        <f t="shared" si="67"/>
        <v>0</v>
      </c>
      <c r="BP25" s="126">
        <f t="shared" si="67"/>
        <v>0</v>
      </c>
      <c r="BQ25" s="126">
        <f t="shared" si="67"/>
        <v>0</v>
      </c>
      <c r="BR25" s="126">
        <f t="shared" si="67"/>
        <v>0</v>
      </c>
      <c r="BS25" s="126">
        <f t="shared" si="67"/>
        <v>0</v>
      </c>
      <c r="BT25" s="126">
        <f t="shared" si="67"/>
        <v>0</v>
      </c>
      <c r="BU25" s="126">
        <f t="shared" si="67"/>
        <v>0</v>
      </c>
      <c r="BV25" s="126">
        <f t="shared" si="67"/>
        <v>0</v>
      </c>
      <c r="BW25" s="126">
        <f t="shared" si="67"/>
        <v>0</v>
      </c>
      <c r="BX25" s="126">
        <f t="shared" si="67"/>
        <v>0</v>
      </c>
      <c r="BY25" s="126">
        <f t="shared" si="67"/>
        <v>0</v>
      </c>
      <c r="BZ25" s="126">
        <f t="shared" si="67"/>
        <v>0</v>
      </c>
      <c r="CA25" s="126">
        <f t="shared" si="67"/>
        <v>0</v>
      </c>
      <c r="CB25" s="126">
        <f t="shared" ref="CB25:DK25" si="68">CB105+IF($AH25="",0,IF(AND($D25+CB$5-1&gt;=$AH25,$D25+CB$5-1&lt;=$AH25+3),$AJ25,IF($D25+CB$5-1=$AH25+4,$AK25,0)))</f>
        <v>0</v>
      </c>
      <c r="CC25" s="126">
        <f t="shared" si="68"/>
        <v>0</v>
      </c>
      <c r="CD25" s="126">
        <f t="shared" si="68"/>
        <v>0</v>
      </c>
      <c r="CE25" s="126">
        <f t="shared" si="68"/>
        <v>0</v>
      </c>
      <c r="CF25" s="126">
        <f t="shared" si="68"/>
        <v>0</v>
      </c>
      <c r="CG25" s="126">
        <f t="shared" si="68"/>
        <v>0</v>
      </c>
      <c r="CH25" s="126">
        <f t="shared" si="68"/>
        <v>0</v>
      </c>
      <c r="CI25" s="126">
        <f t="shared" si="68"/>
        <v>0</v>
      </c>
      <c r="CJ25" s="126">
        <f t="shared" si="68"/>
        <v>0</v>
      </c>
      <c r="CK25" s="126">
        <f t="shared" si="68"/>
        <v>0</v>
      </c>
      <c r="CL25" s="126">
        <f t="shared" si="68"/>
        <v>0</v>
      </c>
      <c r="CM25" s="126">
        <f t="shared" si="68"/>
        <v>0</v>
      </c>
      <c r="CN25" s="126">
        <f t="shared" si="68"/>
        <v>0</v>
      </c>
      <c r="CO25" s="126">
        <f t="shared" si="68"/>
        <v>0</v>
      </c>
      <c r="CP25" s="126">
        <f t="shared" si="68"/>
        <v>0</v>
      </c>
      <c r="CQ25" s="126">
        <f t="shared" si="68"/>
        <v>0</v>
      </c>
      <c r="CR25" s="126">
        <f t="shared" si="68"/>
        <v>0</v>
      </c>
      <c r="CS25" s="126">
        <f t="shared" si="68"/>
        <v>0</v>
      </c>
      <c r="CT25" s="126">
        <f t="shared" si="68"/>
        <v>0</v>
      </c>
      <c r="CU25" s="126">
        <f t="shared" si="68"/>
        <v>0</v>
      </c>
      <c r="CV25" s="126">
        <f t="shared" si="68"/>
        <v>0</v>
      </c>
      <c r="CW25" s="126">
        <f t="shared" si="68"/>
        <v>0</v>
      </c>
      <c r="CX25" s="126">
        <f t="shared" si="68"/>
        <v>0</v>
      </c>
      <c r="CY25" s="126">
        <f t="shared" si="68"/>
        <v>0</v>
      </c>
      <c r="CZ25" s="126">
        <f t="shared" si="68"/>
        <v>0</v>
      </c>
      <c r="DA25" s="126">
        <f t="shared" si="68"/>
        <v>0</v>
      </c>
      <c r="DB25" s="126">
        <f t="shared" si="68"/>
        <v>0</v>
      </c>
      <c r="DC25" s="126">
        <f t="shared" si="68"/>
        <v>0</v>
      </c>
      <c r="DD25" s="126">
        <f t="shared" si="68"/>
        <v>0</v>
      </c>
      <c r="DE25" s="126">
        <f t="shared" si="68"/>
        <v>0</v>
      </c>
      <c r="DF25" s="126">
        <f t="shared" si="68"/>
        <v>0</v>
      </c>
      <c r="DG25" s="126">
        <f t="shared" si="68"/>
        <v>0</v>
      </c>
      <c r="DH25" s="126">
        <f t="shared" si="68"/>
        <v>0</v>
      </c>
      <c r="DI25" s="126">
        <f t="shared" si="68"/>
        <v>0</v>
      </c>
      <c r="DJ25" s="126">
        <f t="shared" si="68"/>
        <v>0</v>
      </c>
      <c r="DK25" s="126">
        <f t="shared" si="68"/>
        <v>0</v>
      </c>
    </row>
    <row r="26" spans="1:115" x14ac:dyDescent="0.15">
      <c r="A26" s="125">
        <v>21</v>
      </c>
      <c r="B26" s="125">
        <f>IF(ISNA(VLOOKUP(C:C,耐用年数表!S:W,COLUMN(耐用年数表!W:W)-COLUMN(耐用年数表!S:S)+1,0)),0,VLOOKUP(C:C,耐用年数表!S:W,COLUMN(耐用年数表!W:W)-COLUMN(耐用年数表!S:S)+1,0))</f>
        <v>0</v>
      </c>
      <c r="C26" s="125" t="str">
        <f>IF(減価償却費!C:C="","",減価償却費!C:C)</f>
        <v/>
      </c>
      <c r="D26" s="125" t="str">
        <f>IF(減価償却費!F:F="","",VLOOKUP(IF(減価償却費!E:E="","R",減価償却費!E:E)&amp;減価償却費!F:F,耐用年数表!G:H,COLUMN(耐用年数表!H:H)-COLUMN(耐用年数表!G:G)+1,0))</f>
        <v/>
      </c>
      <c r="E26" s="125" t="str">
        <f>IF(D:D="","",IF(減価償却費!G:G="",1,減価償却費!G:G))</f>
        <v/>
      </c>
      <c r="F26" s="125" t="str">
        <f>IF(減価償却費!W:W="","",減価償却費!W:W)</f>
        <v/>
      </c>
      <c r="G26" s="125" t="str">
        <f t="shared" si="16"/>
        <v/>
      </c>
      <c r="H26" s="127" t="str">
        <f>IF(減価償却費!H:H="","",減価償却費!H:H)</f>
        <v/>
      </c>
      <c r="I26" s="126" t="str">
        <f t="shared" si="17"/>
        <v/>
      </c>
      <c r="J26" s="170" t="str">
        <f>IF(G:G=1,0,IF(ISNA(VLOOKUP(C:C,耐用年数表!S:X,COLUMN(耐用年数表!X:X)-COLUMN(耐用年数表!S:S)+1,0)),"",VLOOKUP(C:C,耐用年数表!S:X,COLUMN(耐用年数表!X:X)-COLUMN(耐用年数表!S:S)+1,0)))</f>
        <v/>
      </c>
      <c r="K26" s="126" t="str">
        <f t="shared" si="18"/>
        <v/>
      </c>
      <c r="L26" s="126" t="str">
        <f t="shared" si="19"/>
        <v/>
      </c>
      <c r="M26" s="126" t="str">
        <f t="shared" si="20"/>
        <v/>
      </c>
      <c r="N26" s="126" t="str">
        <f t="shared" si="21"/>
        <v/>
      </c>
      <c r="O26" s="125" t="str">
        <f t="shared" si="22"/>
        <v/>
      </c>
      <c r="P26" s="126" t="str">
        <f t="shared" si="1"/>
        <v/>
      </c>
      <c r="Q26" s="126" t="str">
        <f>IF(H:H="","",IF(減価償却費!R:R="",100,減価償却費!R:R))</f>
        <v/>
      </c>
      <c r="R26" s="126" t="str">
        <f t="shared" si="23"/>
        <v/>
      </c>
      <c r="S26" s="125" t="str">
        <f t="shared" si="24"/>
        <v/>
      </c>
      <c r="T26" s="125" t="str">
        <f t="shared" si="25"/>
        <v/>
      </c>
      <c r="U26" s="766" t="str">
        <f>IF(D:D="","",VLOOKUP(C:C,耐用年数表!S:Y,COLUMN(IF(D:D&lt;=1997,耐用年数表!T:T,IF(D:D&lt;=2000,耐用年数表!U:U,IF(D:D&lt;=2008,耐用年数表!V:V,耐用年数表!Y:Y))))-COLUMN(耐用年数表!S:S)+1,0))</f>
        <v/>
      </c>
      <c r="V26" s="125" t="str">
        <f>IF(U:U="","",VLOOKUP(U:U,耐用年数表!A:E,IF(G:G=1,COLUMN(耐用年数表!E:E),COLUMN(耐用年数表!B:B)),0))</f>
        <v/>
      </c>
      <c r="W26" s="125" t="str">
        <f t="shared" si="2"/>
        <v/>
      </c>
      <c r="X26" s="126">
        <f t="shared" si="3"/>
        <v>0</v>
      </c>
      <c r="Y26" s="768" t="str">
        <f>IF(D:D&lt;=1997,VLOOKUP(C:C,耐用年数表!S:Y,COLUMN(耐用年数表!T:T)-COLUMN(耐用年数表!S:S)+1,0),"")</f>
        <v/>
      </c>
      <c r="Z26" s="764" t="str">
        <f>IF(Y:Y="","",VLOOKUP(Y:Y,耐用年数表!A:E,COLUMN(耐用年数表!B:B),0))</f>
        <v/>
      </c>
      <c r="AA26" s="768" t="str">
        <f>IF(D:D&lt;=2000,VLOOKUP(C:C,耐用年数表!S:Y,COLUMN(耐用年数表!U:U)-COLUMN(耐用年数表!S:S)+1,0),"")</f>
        <v/>
      </c>
      <c r="AB26" s="764" t="str">
        <f>IF(AA:AA="","",VLOOKUP(AA:AA,耐用年数表!A:E,COLUMN(耐用年数表!B:B),0))</f>
        <v/>
      </c>
      <c r="AC26" s="768" t="str">
        <f>IF(D:D&lt;=2008,VLOOKUP(C:C,耐用年数表!S:Y,COLUMN(耐用年数表!V:V)-COLUMN(耐用年数表!S:S)+1,0),"")</f>
        <v/>
      </c>
      <c r="AD26" s="764" t="str">
        <f>IF(AC:AC="","",VLOOKUP(AC:AC,耐用年数表!A:E,IF(G:G=1,COLUMN(耐用年数表!E:E),COLUMN(耐用年数表!B:B)),0))</f>
        <v/>
      </c>
      <c r="AE26" s="768" t="e">
        <f>IF(D:D&lt;=$D$3,VLOOKUP(C:C,耐用年数表!S:Y,COLUMN(耐用年数表!Y:Y)-COLUMN(耐用年数表!S:S)+1,0),"")</f>
        <v>#N/A</v>
      </c>
      <c r="AF26" s="764" t="e">
        <f>IF(AE:AE="","",VLOOKUP(AE:AE,耐用年数表!A:E,IF(G:G=1,COLUMN(耐用年数表!E:E),COLUMN(耐用年数表!B:B)),0))</f>
        <v>#N/A</v>
      </c>
      <c r="AG26" s="782" t="str">
        <f t="shared" si="4"/>
        <v/>
      </c>
      <c r="AH26" s="769" t="str">
        <f t="shared" si="5"/>
        <v/>
      </c>
      <c r="AI26" s="125" t="str">
        <f t="shared" si="6"/>
        <v/>
      </c>
      <c r="AJ26" s="126">
        <f t="shared" si="26"/>
        <v>0</v>
      </c>
      <c r="AK26" s="126">
        <f t="shared" si="7"/>
        <v>0</v>
      </c>
      <c r="AL26" s="768" t="e">
        <f t="shared" si="27"/>
        <v>#N/A</v>
      </c>
      <c r="AM26" s="781">
        <f t="shared" si="8"/>
        <v>0</v>
      </c>
      <c r="AN26" s="768">
        <f t="shared" si="9"/>
        <v>0</v>
      </c>
      <c r="AO26" s="771">
        <f t="shared" si="10"/>
        <v>0</v>
      </c>
      <c r="AP26" s="126" t="str">
        <f t="shared" si="11"/>
        <v/>
      </c>
      <c r="AQ26" s="764" t="str">
        <f t="shared" si="12"/>
        <v/>
      </c>
      <c r="AR26" s="126" t="str">
        <f t="shared" si="28"/>
        <v/>
      </c>
      <c r="AS26" s="766">
        <f t="shared" si="29"/>
        <v>0</v>
      </c>
      <c r="AT26" s="771" t="str">
        <f t="shared" si="13"/>
        <v/>
      </c>
      <c r="AU26" s="768">
        <f t="shared" si="30"/>
        <v>0</v>
      </c>
      <c r="AV26" s="771">
        <f t="shared" ref="AV26:CA26" si="69">AV106+IF($AH26="",0,IF(AND($D26+AV$5-1&gt;=$AH26,$D26+AV$5-1&lt;=$AH26+3),$AJ26,IF($D26+AV$5-1=$AH26+4,$AK26,0)))</f>
        <v>0</v>
      </c>
      <c r="AW26" s="126">
        <f t="shared" si="69"/>
        <v>0</v>
      </c>
      <c r="AX26" s="776">
        <f t="shared" si="69"/>
        <v>0</v>
      </c>
      <c r="AY26" s="126">
        <f t="shared" si="69"/>
        <v>0</v>
      </c>
      <c r="AZ26" s="126">
        <f t="shared" si="69"/>
        <v>0</v>
      </c>
      <c r="BA26" s="126">
        <f t="shared" si="69"/>
        <v>0</v>
      </c>
      <c r="BB26" s="126">
        <f t="shared" si="69"/>
        <v>0</v>
      </c>
      <c r="BC26" s="126">
        <f t="shared" si="69"/>
        <v>0</v>
      </c>
      <c r="BD26" s="126">
        <f t="shared" si="69"/>
        <v>0</v>
      </c>
      <c r="BE26" s="126">
        <f t="shared" si="69"/>
        <v>0</v>
      </c>
      <c r="BF26" s="126">
        <f t="shared" si="69"/>
        <v>0</v>
      </c>
      <c r="BG26" s="126">
        <f t="shared" si="69"/>
        <v>0</v>
      </c>
      <c r="BH26" s="126">
        <f t="shared" si="69"/>
        <v>0</v>
      </c>
      <c r="BI26" s="126">
        <f t="shared" si="69"/>
        <v>0</v>
      </c>
      <c r="BJ26" s="126">
        <f t="shared" si="69"/>
        <v>0</v>
      </c>
      <c r="BK26" s="126">
        <f t="shared" si="69"/>
        <v>0</v>
      </c>
      <c r="BL26" s="126">
        <f t="shared" si="69"/>
        <v>0</v>
      </c>
      <c r="BM26" s="126">
        <f t="shared" si="69"/>
        <v>0</v>
      </c>
      <c r="BN26" s="126">
        <f t="shared" si="69"/>
        <v>0</v>
      </c>
      <c r="BO26" s="126">
        <f t="shared" si="69"/>
        <v>0</v>
      </c>
      <c r="BP26" s="126">
        <f t="shared" si="69"/>
        <v>0</v>
      </c>
      <c r="BQ26" s="126">
        <f t="shared" si="69"/>
        <v>0</v>
      </c>
      <c r="BR26" s="126">
        <f t="shared" si="69"/>
        <v>0</v>
      </c>
      <c r="BS26" s="126">
        <f t="shared" si="69"/>
        <v>0</v>
      </c>
      <c r="BT26" s="126">
        <f t="shared" si="69"/>
        <v>0</v>
      </c>
      <c r="BU26" s="126">
        <f t="shared" si="69"/>
        <v>0</v>
      </c>
      <c r="BV26" s="126">
        <f t="shared" si="69"/>
        <v>0</v>
      </c>
      <c r="BW26" s="126">
        <f t="shared" si="69"/>
        <v>0</v>
      </c>
      <c r="BX26" s="126">
        <f t="shared" si="69"/>
        <v>0</v>
      </c>
      <c r="BY26" s="126">
        <f t="shared" si="69"/>
        <v>0</v>
      </c>
      <c r="BZ26" s="126">
        <f t="shared" si="69"/>
        <v>0</v>
      </c>
      <c r="CA26" s="126">
        <f t="shared" si="69"/>
        <v>0</v>
      </c>
      <c r="CB26" s="126">
        <f t="shared" ref="CB26:DK26" si="70">CB106+IF($AH26="",0,IF(AND($D26+CB$5-1&gt;=$AH26,$D26+CB$5-1&lt;=$AH26+3),$AJ26,IF($D26+CB$5-1=$AH26+4,$AK26,0)))</f>
        <v>0</v>
      </c>
      <c r="CC26" s="126">
        <f t="shared" si="70"/>
        <v>0</v>
      </c>
      <c r="CD26" s="126">
        <f t="shared" si="70"/>
        <v>0</v>
      </c>
      <c r="CE26" s="126">
        <f t="shared" si="70"/>
        <v>0</v>
      </c>
      <c r="CF26" s="126">
        <f t="shared" si="70"/>
        <v>0</v>
      </c>
      <c r="CG26" s="126">
        <f t="shared" si="70"/>
        <v>0</v>
      </c>
      <c r="CH26" s="126">
        <f t="shared" si="70"/>
        <v>0</v>
      </c>
      <c r="CI26" s="126">
        <f t="shared" si="70"/>
        <v>0</v>
      </c>
      <c r="CJ26" s="126">
        <f t="shared" si="70"/>
        <v>0</v>
      </c>
      <c r="CK26" s="126">
        <f t="shared" si="70"/>
        <v>0</v>
      </c>
      <c r="CL26" s="126">
        <f t="shared" si="70"/>
        <v>0</v>
      </c>
      <c r="CM26" s="126">
        <f t="shared" si="70"/>
        <v>0</v>
      </c>
      <c r="CN26" s="126">
        <f t="shared" si="70"/>
        <v>0</v>
      </c>
      <c r="CO26" s="126">
        <f t="shared" si="70"/>
        <v>0</v>
      </c>
      <c r="CP26" s="126">
        <f t="shared" si="70"/>
        <v>0</v>
      </c>
      <c r="CQ26" s="126">
        <f t="shared" si="70"/>
        <v>0</v>
      </c>
      <c r="CR26" s="126">
        <f t="shared" si="70"/>
        <v>0</v>
      </c>
      <c r="CS26" s="126">
        <f t="shared" si="70"/>
        <v>0</v>
      </c>
      <c r="CT26" s="126">
        <f t="shared" si="70"/>
        <v>0</v>
      </c>
      <c r="CU26" s="126">
        <f t="shared" si="70"/>
        <v>0</v>
      </c>
      <c r="CV26" s="126">
        <f t="shared" si="70"/>
        <v>0</v>
      </c>
      <c r="CW26" s="126">
        <f t="shared" si="70"/>
        <v>0</v>
      </c>
      <c r="CX26" s="126">
        <f t="shared" si="70"/>
        <v>0</v>
      </c>
      <c r="CY26" s="126">
        <f t="shared" si="70"/>
        <v>0</v>
      </c>
      <c r="CZ26" s="126">
        <f t="shared" si="70"/>
        <v>0</v>
      </c>
      <c r="DA26" s="126">
        <f t="shared" si="70"/>
        <v>0</v>
      </c>
      <c r="DB26" s="126">
        <f t="shared" si="70"/>
        <v>0</v>
      </c>
      <c r="DC26" s="126">
        <f t="shared" si="70"/>
        <v>0</v>
      </c>
      <c r="DD26" s="126">
        <f t="shared" si="70"/>
        <v>0</v>
      </c>
      <c r="DE26" s="126">
        <f t="shared" si="70"/>
        <v>0</v>
      </c>
      <c r="DF26" s="126">
        <f t="shared" si="70"/>
        <v>0</v>
      </c>
      <c r="DG26" s="126">
        <f t="shared" si="70"/>
        <v>0</v>
      </c>
      <c r="DH26" s="126">
        <f t="shared" si="70"/>
        <v>0</v>
      </c>
      <c r="DI26" s="126">
        <f t="shared" si="70"/>
        <v>0</v>
      </c>
      <c r="DJ26" s="126">
        <f t="shared" si="70"/>
        <v>0</v>
      </c>
      <c r="DK26" s="126">
        <f t="shared" si="70"/>
        <v>0</v>
      </c>
    </row>
    <row r="27" spans="1:115" x14ac:dyDescent="0.15">
      <c r="A27" s="125">
        <v>22</v>
      </c>
      <c r="B27" s="125">
        <f>IF(ISNA(VLOOKUP(C:C,耐用年数表!S:W,COLUMN(耐用年数表!W:W)-COLUMN(耐用年数表!S:S)+1,0)),0,VLOOKUP(C:C,耐用年数表!S:W,COLUMN(耐用年数表!W:W)-COLUMN(耐用年数表!S:S)+1,0))</f>
        <v>0</v>
      </c>
      <c r="C27" s="125" t="str">
        <f>IF(減価償却費!C:C="","",減価償却費!C:C)</f>
        <v/>
      </c>
      <c r="D27" s="125" t="str">
        <f>IF(減価償却費!F:F="","",VLOOKUP(IF(減価償却費!E:E="","R",減価償却費!E:E)&amp;減価償却費!F:F,耐用年数表!G:H,COLUMN(耐用年数表!H:H)-COLUMN(耐用年数表!G:G)+1,0))</f>
        <v/>
      </c>
      <c r="E27" s="125" t="str">
        <f>IF(D:D="","",IF(減価償却費!G:G="",1,減価償却費!G:G))</f>
        <v/>
      </c>
      <c r="F27" s="125" t="str">
        <f>IF(減価償却費!W:W="","",減価償却費!W:W)</f>
        <v/>
      </c>
      <c r="G27" s="125" t="str">
        <f t="shared" si="16"/>
        <v/>
      </c>
      <c r="H27" s="127" t="str">
        <f>IF(減価償却費!H:H="","",減価償却費!H:H)</f>
        <v/>
      </c>
      <c r="I27" s="126" t="str">
        <f t="shared" si="17"/>
        <v/>
      </c>
      <c r="J27" s="170" t="str">
        <f>IF(G:G=1,0,IF(ISNA(VLOOKUP(C:C,耐用年数表!S:X,COLUMN(耐用年数表!X:X)-COLUMN(耐用年数表!S:S)+1,0)),"",VLOOKUP(C:C,耐用年数表!S:X,COLUMN(耐用年数表!X:X)-COLUMN(耐用年数表!S:S)+1,0)))</f>
        <v/>
      </c>
      <c r="K27" s="126" t="str">
        <f t="shared" si="18"/>
        <v/>
      </c>
      <c r="L27" s="126" t="str">
        <f t="shared" si="19"/>
        <v/>
      </c>
      <c r="M27" s="126" t="str">
        <f t="shared" si="20"/>
        <v/>
      </c>
      <c r="N27" s="126" t="str">
        <f t="shared" si="21"/>
        <v/>
      </c>
      <c r="O27" s="125" t="str">
        <f t="shared" si="22"/>
        <v/>
      </c>
      <c r="P27" s="126" t="str">
        <f t="shared" si="1"/>
        <v/>
      </c>
      <c r="Q27" s="126" t="str">
        <f>IF(H:H="","",IF(減価償却費!R:R="",100,減価償却費!R:R))</f>
        <v/>
      </c>
      <c r="R27" s="126" t="str">
        <f t="shared" si="23"/>
        <v/>
      </c>
      <c r="S27" s="125" t="str">
        <f t="shared" si="24"/>
        <v/>
      </c>
      <c r="T27" s="125" t="str">
        <f t="shared" si="25"/>
        <v/>
      </c>
      <c r="U27" s="766" t="str">
        <f>IF(D:D="","",VLOOKUP(C:C,耐用年数表!S:Y,COLUMN(IF(D:D&lt;=1997,耐用年数表!T:T,IF(D:D&lt;=2000,耐用年数表!U:U,IF(D:D&lt;=2008,耐用年数表!V:V,耐用年数表!Y:Y))))-COLUMN(耐用年数表!S:S)+1,0))</f>
        <v/>
      </c>
      <c r="V27" s="125" t="str">
        <f>IF(U:U="","",VLOOKUP(U:U,耐用年数表!A:E,IF(G:G=1,COLUMN(耐用年数表!E:E),COLUMN(耐用年数表!B:B)),0))</f>
        <v/>
      </c>
      <c r="W27" s="125" t="str">
        <f t="shared" si="2"/>
        <v/>
      </c>
      <c r="X27" s="126">
        <f t="shared" si="3"/>
        <v>0</v>
      </c>
      <c r="Y27" s="768" t="str">
        <f>IF(D:D&lt;=1997,VLOOKUP(C:C,耐用年数表!S:Y,COLUMN(耐用年数表!T:T)-COLUMN(耐用年数表!S:S)+1,0),"")</f>
        <v/>
      </c>
      <c r="Z27" s="764" t="str">
        <f>IF(Y:Y="","",VLOOKUP(Y:Y,耐用年数表!A:E,COLUMN(耐用年数表!B:B),0))</f>
        <v/>
      </c>
      <c r="AA27" s="768" t="str">
        <f>IF(D:D&lt;=2000,VLOOKUP(C:C,耐用年数表!S:Y,COLUMN(耐用年数表!U:U)-COLUMN(耐用年数表!S:S)+1,0),"")</f>
        <v/>
      </c>
      <c r="AB27" s="764" t="str">
        <f>IF(AA:AA="","",VLOOKUP(AA:AA,耐用年数表!A:E,COLUMN(耐用年数表!B:B),0))</f>
        <v/>
      </c>
      <c r="AC27" s="768" t="str">
        <f>IF(D:D&lt;=2008,VLOOKUP(C:C,耐用年数表!S:Y,COLUMN(耐用年数表!V:V)-COLUMN(耐用年数表!S:S)+1,0),"")</f>
        <v/>
      </c>
      <c r="AD27" s="764" t="str">
        <f>IF(AC:AC="","",VLOOKUP(AC:AC,耐用年数表!A:E,IF(G:G=1,COLUMN(耐用年数表!E:E),COLUMN(耐用年数表!B:B)),0))</f>
        <v/>
      </c>
      <c r="AE27" s="768" t="e">
        <f>IF(D:D&lt;=$D$3,VLOOKUP(C:C,耐用年数表!S:Y,COLUMN(耐用年数表!Y:Y)-COLUMN(耐用年数表!S:S)+1,0),"")</f>
        <v>#N/A</v>
      </c>
      <c r="AF27" s="764" t="e">
        <f>IF(AE:AE="","",VLOOKUP(AE:AE,耐用年数表!A:E,IF(G:G=1,COLUMN(耐用年数表!E:E),COLUMN(耐用年数表!B:B)),0))</f>
        <v>#N/A</v>
      </c>
      <c r="AG27" s="782" t="str">
        <f t="shared" si="4"/>
        <v/>
      </c>
      <c r="AH27" s="769" t="str">
        <f t="shared" si="5"/>
        <v/>
      </c>
      <c r="AI27" s="125" t="str">
        <f t="shared" si="6"/>
        <v/>
      </c>
      <c r="AJ27" s="126">
        <f t="shared" si="26"/>
        <v>0</v>
      </c>
      <c r="AK27" s="126">
        <f t="shared" si="7"/>
        <v>0</v>
      </c>
      <c r="AL27" s="768" t="e">
        <f t="shared" si="27"/>
        <v>#N/A</v>
      </c>
      <c r="AM27" s="781">
        <f t="shared" si="8"/>
        <v>0</v>
      </c>
      <c r="AN27" s="768">
        <f t="shared" si="9"/>
        <v>0</v>
      </c>
      <c r="AO27" s="771">
        <f t="shared" si="10"/>
        <v>0</v>
      </c>
      <c r="AP27" s="126" t="str">
        <f t="shared" si="11"/>
        <v/>
      </c>
      <c r="AQ27" s="764" t="str">
        <f t="shared" si="12"/>
        <v/>
      </c>
      <c r="AR27" s="126" t="str">
        <f t="shared" si="28"/>
        <v/>
      </c>
      <c r="AS27" s="766">
        <f t="shared" si="29"/>
        <v>0</v>
      </c>
      <c r="AT27" s="771" t="str">
        <f t="shared" si="13"/>
        <v/>
      </c>
      <c r="AU27" s="768">
        <f t="shared" si="30"/>
        <v>0</v>
      </c>
      <c r="AV27" s="771">
        <f t="shared" ref="AV27:CA27" si="71">AV107+IF($AH27="",0,IF(AND($D27+AV$5-1&gt;=$AH27,$D27+AV$5-1&lt;=$AH27+3),$AJ27,IF($D27+AV$5-1=$AH27+4,$AK27,0)))</f>
        <v>0</v>
      </c>
      <c r="AW27" s="126">
        <f t="shared" si="71"/>
        <v>0</v>
      </c>
      <c r="AX27" s="776">
        <f t="shared" si="71"/>
        <v>0</v>
      </c>
      <c r="AY27" s="126">
        <f t="shared" si="71"/>
        <v>0</v>
      </c>
      <c r="AZ27" s="126">
        <f t="shared" si="71"/>
        <v>0</v>
      </c>
      <c r="BA27" s="126">
        <f t="shared" si="71"/>
        <v>0</v>
      </c>
      <c r="BB27" s="126">
        <f t="shared" si="71"/>
        <v>0</v>
      </c>
      <c r="BC27" s="126">
        <f t="shared" si="71"/>
        <v>0</v>
      </c>
      <c r="BD27" s="126">
        <f t="shared" si="71"/>
        <v>0</v>
      </c>
      <c r="BE27" s="126">
        <f t="shared" si="71"/>
        <v>0</v>
      </c>
      <c r="BF27" s="126">
        <f t="shared" si="71"/>
        <v>0</v>
      </c>
      <c r="BG27" s="126">
        <f t="shared" si="71"/>
        <v>0</v>
      </c>
      <c r="BH27" s="126">
        <f t="shared" si="71"/>
        <v>0</v>
      </c>
      <c r="BI27" s="126">
        <f t="shared" si="71"/>
        <v>0</v>
      </c>
      <c r="BJ27" s="126">
        <f t="shared" si="71"/>
        <v>0</v>
      </c>
      <c r="BK27" s="126">
        <f t="shared" si="71"/>
        <v>0</v>
      </c>
      <c r="BL27" s="126">
        <f t="shared" si="71"/>
        <v>0</v>
      </c>
      <c r="BM27" s="126">
        <f t="shared" si="71"/>
        <v>0</v>
      </c>
      <c r="BN27" s="126">
        <f t="shared" si="71"/>
        <v>0</v>
      </c>
      <c r="BO27" s="126">
        <f t="shared" si="71"/>
        <v>0</v>
      </c>
      <c r="BP27" s="126">
        <f t="shared" si="71"/>
        <v>0</v>
      </c>
      <c r="BQ27" s="126">
        <f t="shared" si="71"/>
        <v>0</v>
      </c>
      <c r="BR27" s="126">
        <f t="shared" si="71"/>
        <v>0</v>
      </c>
      <c r="BS27" s="126">
        <f t="shared" si="71"/>
        <v>0</v>
      </c>
      <c r="BT27" s="126">
        <f t="shared" si="71"/>
        <v>0</v>
      </c>
      <c r="BU27" s="126">
        <f t="shared" si="71"/>
        <v>0</v>
      </c>
      <c r="BV27" s="126">
        <f t="shared" si="71"/>
        <v>0</v>
      </c>
      <c r="BW27" s="126">
        <f t="shared" si="71"/>
        <v>0</v>
      </c>
      <c r="BX27" s="126">
        <f t="shared" si="71"/>
        <v>0</v>
      </c>
      <c r="BY27" s="126">
        <f t="shared" si="71"/>
        <v>0</v>
      </c>
      <c r="BZ27" s="126">
        <f t="shared" si="71"/>
        <v>0</v>
      </c>
      <c r="CA27" s="126">
        <f t="shared" si="71"/>
        <v>0</v>
      </c>
      <c r="CB27" s="126">
        <f t="shared" ref="CB27:DK27" si="72">CB107+IF($AH27="",0,IF(AND($D27+CB$5-1&gt;=$AH27,$D27+CB$5-1&lt;=$AH27+3),$AJ27,IF($D27+CB$5-1=$AH27+4,$AK27,0)))</f>
        <v>0</v>
      </c>
      <c r="CC27" s="126">
        <f t="shared" si="72"/>
        <v>0</v>
      </c>
      <c r="CD27" s="126">
        <f t="shared" si="72"/>
        <v>0</v>
      </c>
      <c r="CE27" s="126">
        <f t="shared" si="72"/>
        <v>0</v>
      </c>
      <c r="CF27" s="126">
        <f t="shared" si="72"/>
        <v>0</v>
      </c>
      <c r="CG27" s="126">
        <f t="shared" si="72"/>
        <v>0</v>
      </c>
      <c r="CH27" s="126">
        <f t="shared" si="72"/>
        <v>0</v>
      </c>
      <c r="CI27" s="126">
        <f t="shared" si="72"/>
        <v>0</v>
      </c>
      <c r="CJ27" s="126">
        <f t="shared" si="72"/>
        <v>0</v>
      </c>
      <c r="CK27" s="126">
        <f t="shared" si="72"/>
        <v>0</v>
      </c>
      <c r="CL27" s="126">
        <f t="shared" si="72"/>
        <v>0</v>
      </c>
      <c r="CM27" s="126">
        <f t="shared" si="72"/>
        <v>0</v>
      </c>
      <c r="CN27" s="126">
        <f t="shared" si="72"/>
        <v>0</v>
      </c>
      <c r="CO27" s="126">
        <f t="shared" si="72"/>
        <v>0</v>
      </c>
      <c r="CP27" s="126">
        <f t="shared" si="72"/>
        <v>0</v>
      </c>
      <c r="CQ27" s="126">
        <f t="shared" si="72"/>
        <v>0</v>
      </c>
      <c r="CR27" s="126">
        <f t="shared" si="72"/>
        <v>0</v>
      </c>
      <c r="CS27" s="126">
        <f t="shared" si="72"/>
        <v>0</v>
      </c>
      <c r="CT27" s="126">
        <f t="shared" si="72"/>
        <v>0</v>
      </c>
      <c r="CU27" s="126">
        <f t="shared" si="72"/>
        <v>0</v>
      </c>
      <c r="CV27" s="126">
        <f t="shared" si="72"/>
        <v>0</v>
      </c>
      <c r="CW27" s="126">
        <f t="shared" si="72"/>
        <v>0</v>
      </c>
      <c r="CX27" s="126">
        <f t="shared" si="72"/>
        <v>0</v>
      </c>
      <c r="CY27" s="126">
        <f t="shared" si="72"/>
        <v>0</v>
      </c>
      <c r="CZ27" s="126">
        <f t="shared" si="72"/>
        <v>0</v>
      </c>
      <c r="DA27" s="126">
        <f t="shared" si="72"/>
        <v>0</v>
      </c>
      <c r="DB27" s="126">
        <f t="shared" si="72"/>
        <v>0</v>
      </c>
      <c r="DC27" s="126">
        <f t="shared" si="72"/>
        <v>0</v>
      </c>
      <c r="DD27" s="126">
        <f t="shared" si="72"/>
        <v>0</v>
      </c>
      <c r="DE27" s="126">
        <f t="shared" si="72"/>
        <v>0</v>
      </c>
      <c r="DF27" s="126">
        <f t="shared" si="72"/>
        <v>0</v>
      </c>
      <c r="DG27" s="126">
        <f t="shared" si="72"/>
        <v>0</v>
      </c>
      <c r="DH27" s="126">
        <f t="shared" si="72"/>
        <v>0</v>
      </c>
      <c r="DI27" s="126">
        <f t="shared" si="72"/>
        <v>0</v>
      </c>
      <c r="DJ27" s="126">
        <f t="shared" si="72"/>
        <v>0</v>
      </c>
      <c r="DK27" s="126">
        <f t="shared" si="72"/>
        <v>0</v>
      </c>
    </row>
    <row r="28" spans="1:115" x14ac:dyDescent="0.15">
      <c r="A28" s="125">
        <v>23</v>
      </c>
      <c r="B28" s="125">
        <f>IF(ISNA(VLOOKUP(C:C,耐用年数表!S:W,COLUMN(耐用年数表!W:W)-COLUMN(耐用年数表!S:S)+1,0)),0,VLOOKUP(C:C,耐用年数表!S:W,COLUMN(耐用年数表!W:W)-COLUMN(耐用年数表!S:S)+1,0))</f>
        <v>0</v>
      </c>
      <c r="C28" s="125" t="str">
        <f>IF(減価償却費!C:C="","",減価償却費!C:C)</f>
        <v/>
      </c>
      <c r="D28" s="125" t="str">
        <f>IF(減価償却費!F:F="","",VLOOKUP(IF(減価償却費!E:E="","R",減価償却費!E:E)&amp;減価償却費!F:F,耐用年数表!G:H,COLUMN(耐用年数表!H:H)-COLUMN(耐用年数表!G:G)+1,0))</f>
        <v/>
      </c>
      <c r="E28" s="125" t="str">
        <f>IF(D:D="","",IF(減価償却費!G:G="",1,減価償却費!G:G))</f>
        <v/>
      </c>
      <c r="F28" s="125" t="str">
        <f>IF(減価償却費!W:W="","",減価償却費!W:W)</f>
        <v/>
      </c>
      <c r="G28" s="125" t="str">
        <f t="shared" si="16"/>
        <v/>
      </c>
      <c r="H28" s="127" t="str">
        <f>IF(減価償却費!H:H="","",減価償却費!H:H)</f>
        <v/>
      </c>
      <c r="I28" s="126" t="str">
        <f t="shared" si="17"/>
        <v/>
      </c>
      <c r="J28" s="170" t="str">
        <f>IF(G:G=1,0,IF(ISNA(VLOOKUP(C:C,耐用年数表!S:X,COLUMN(耐用年数表!X:X)-COLUMN(耐用年数表!S:S)+1,0)),"",VLOOKUP(C:C,耐用年数表!S:X,COLUMN(耐用年数表!X:X)-COLUMN(耐用年数表!S:S)+1,0)))</f>
        <v/>
      </c>
      <c r="K28" s="126" t="str">
        <f t="shared" si="18"/>
        <v/>
      </c>
      <c r="L28" s="126" t="str">
        <f t="shared" si="19"/>
        <v/>
      </c>
      <c r="M28" s="126" t="str">
        <f t="shared" si="20"/>
        <v/>
      </c>
      <c r="N28" s="126" t="str">
        <f t="shared" si="21"/>
        <v/>
      </c>
      <c r="O28" s="125" t="str">
        <f t="shared" si="22"/>
        <v/>
      </c>
      <c r="P28" s="126" t="str">
        <f t="shared" si="1"/>
        <v/>
      </c>
      <c r="Q28" s="126" t="str">
        <f>IF(H:H="","",IF(減価償却費!R:R="",100,減価償却費!R:R))</f>
        <v/>
      </c>
      <c r="R28" s="126" t="str">
        <f t="shared" si="23"/>
        <v/>
      </c>
      <c r="S28" s="125" t="str">
        <f t="shared" si="24"/>
        <v/>
      </c>
      <c r="T28" s="125" t="str">
        <f t="shared" si="25"/>
        <v/>
      </c>
      <c r="U28" s="766" t="str">
        <f>IF(D:D="","",VLOOKUP(C:C,耐用年数表!S:Y,COLUMN(IF(D:D&lt;=1997,耐用年数表!T:T,IF(D:D&lt;=2000,耐用年数表!U:U,IF(D:D&lt;=2008,耐用年数表!V:V,耐用年数表!Y:Y))))-COLUMN(耐用年数表!S:S)+1,0))</f>
        <v/>
      </c>
      <c r="V28" s="125" t="str">
        <f>IF(U:U="","",VLOOKUP(U:U,耐用年数表!A:E,IF(G:G=1,COLUMN(耐用年数表!E:E),COLUMN(耐用年数表!B:B)),0))</f>
        <v/>
      </c>
      <c r="W28" s="125" t="str">
        <f t="shared" si="2"/>
        <v/>
      </c>
      <c r="X28" s="126">
        <f t="shared" si="3"/>
        <v>0</v>
      </c>
      <c r="Y28" s="768" t="str">
        <f>IF(D:D&lt;=1997,VLOOKUP(C:C,耐用年数表!S:Y,COLUMN(耐用年数表!T:T)-COLUMN(耐用年数表!S:S)+1,0),"")</f>
        <v/>
      </c>
      <c r="Z28" s="764" t="str">
        <f>IF(Y:Y="","",VLOOKUP(Y:Y,耐用年数表!A:E,COLUMN(耐用年数表!B:B),0))</f>
        <v/>
      </c>
      <c r="AA28" s="768" t="str">
        <f>IF(D:D&lt;=2000,VLOOKUP(C:C,耐用年数表!S:Y,COLUMN(耐用年数表!U:U)-COLUMN(耐用年数表!S:S)+1,0),"")</f>
        <v/>
      </c>
      <c r="AB28" s="764" t="str">
        <f>IF(AA:AA="","",VLOOKUP(AA:AA,耐用年数表!A:E,COLUMN(耐用年数表!B:B),0))</f>
        <v/>
      </c>
      <c r="AC28" s="768" t="str">
        <f>IF(D:D&lt;=2008,VLOOKUP(C:C,耐用年数表!S:Y,COLUMN(耐用年数表!V:V)-COLUMN(耐用年数表!S:S)+1,0),"")</f>
        <v/>
      </c>
      <c r="AD28" s="764" t="str">
        <f>IF(AC:AC="","",VLOOKUP(AC:AC,耐用年数表!A:E,IF(G:G=1,COLUMN(耐用年数表!E:E),COLUMN(耐用年数表!B:B)),0))</f>
        <v/>
      </c>
      <c r="AE28" s="768" t="e">
        <f>IF(D:D&lt;=$D$3,VLOOKUP(C:C,耐用年数表!S:Y,COLUMN(耐用年数表!Y:Y)-COLUMN(耐用年数表!S:S)+1,0),"")</f>
        <v>#N/A</v>
      </c>
      <c r="AF28" s="764" t="e">
        <f>IF(AE:AE="","",VLOOKUP(AE:AE,耐用年数表!A:E,IF(G:G=1,COLUMN(耐用年数表!E:E),COLUMN(耐用年数表!B:B)),0))</f>
        <v>#N/A</v>
      </c>
      <c r="AG28" s="782" t="str">
        <f t="shared" si="4"/>
        <v/>
      </c>
      <c r="AH28" s="769" t="str">
        <f t="shared" si="5"/>
        <v/>
      </c>
      <c r="AI28" s="125" t="str">
        <f t="shared" si="6"/>
        <v/>
      </c>
      <c r="AJ28" s="126">
        <f t="shared" si="26"/>
        <v>0</v>
      </c>
      <c r="AK28" s="126">
        <f t="shared" si="7"/>
        <v>0</v>
      </c>
      <c r="AL28" s="768" t="e">
        <f t="shared" si="27"/>
        <v>#N/A</v>
      </c>
      <c r="AM28" s="781">
        <f t="shared" si="8"/>
        <v>0</v>
      </c>
      <c r="AN28" s="768">
        <f t="shared" si="9"/>
        <v>0</v>
      </c>
      <c r="AO28" s="771">
        <f t="shared" si="10"/>
        <v>0</v>
      </c>
      <c r="AP28" s="126" t="str">
        <f t="shared" si="11"/>
        <v/>
      </c>
      <c r="AQ28" s="764" t="str">
        <f t="shared" si="12"/>
        <v/>
      </c>
      <c r="AR28" s="126" t="str">
        <f t="shared" si="28"/>
        <v/>
      </c>
      <c r="AS28" s="766">
        <f t="shared" si="29"/>
        <v>0</v>
      </c>
      <c r="AT28" s="771" t="str">
        <f t="shared" si="13"/>
        <v/>
      </c>
      <c r="AU28" s="768">
        <f t="shared" si="30"/>
        <v>0</v>
      </c>
      <c r="AV28" s="771">
        <f t="shared" ref="AV28:CA28" si="73">AV108+IF($AH28="",0,IF(AND($D28+AV$5-1&gt;=$AH28,$D28+AV$5-1&lt;=$AH28+3),$AJ28,IF($D28+AV$5-1=$AH28+4,$AK28,0)))</f>
        <v>0</v>
      </c>
      <c r="AW28" s="126">
        <f t="shared" si="73"/>
        <v>0</v>
      </c>
      <c r="AX28" s="776">
        <f t="shared" si="73"/>
        <v>0</v>
      </c>
      <c r="AY28" s="126">
        <f t="shared" si="73"/>
        <v>0</v>
      </c>
      <c r="AZ28" s="126">
        <f t="shared" si="73"/>
        <v>0</v>
      </c>
      <c r="BA28" s="126">
        <f t="shared" si="73"/>
        <v>0</v>
      </c>
      <c r="BB28" s="126">
        <f t="shared" si="73"/>
        <v>0</v>
      </c>
      <c r="BC28" s="126">
        <f t="shared" si="73"/>
        <v>0</v>
      </c>
      <c r="BD28" s="126">
        <f t="shared" si="73"/>
        <v>0</v>
      </c>
      <c r="BE28" s="126">
        <f t="shared" si="73"/>
        <v>0</v>
      </c>
      <c r="BF28" s="126">
        <f t="shared" si="73"/>
        <v>0</v>
      </c>
      <c r="BG28" s="126">
        <f t="shared" si="73"/>
        <v>0</v>
      </c>
      <c r="BH28" s="126">
        <f t="shared" si="73"/>
        <v>0</v>
      </c>
      <c r="BI28" s="126">
        <f t="shared" si="73"/>
        <v>0</v>
      </c>
      <c r="BJ28" s="126">
        <f t="shared" si="73"/>
        <v>0</v>
      </c>
      <c r="BK28" s="126">
        <f t="shared" si="73"/>
        <v>0</v>
      </c>
      <c r="BL28" s="126">
        <f t="shared" si="73"/>
        <v>0</v>
      </c>
      <c r="BM28" s="126">
        <f t="shared" si="73"/>
        <v>0</v>
      </c>
      <c r="BN28" s="126">
        <f t="shared" si="73"/>
        <v>0</v>
      </c>
      <c r="BO28" s="126">
        <f t="shared" si="73"/>
        <v>0</v>
      </c>
      <c r="BP28" s="126">
        <f t="shared" si="73"/>
        <v>0</v>
      </c>
      <c r="BQ28" s="126">
        <f t="shared" si="73"/>
        <v>0</v>
      </c>
      <c r="BR28" s="126">
        <f t="shared" si="73"/>
        <v>0</v>
      </c>
      <c r="BS28" s="126">
        <f t="shared" si="73"/>
        <v>0</v>
      </c>
      <c r="BT28" s="126">
        <f t="shared" si="73"/>
        <v>0</v>
      </c>
      <c r="BU28" s="126">
        <f t="shared" si="73"/>
        <v>0</v>
      </c>
      <c r="BV28" s="126">
        <f t="shared" si="73"/>
        <v>0</v>
      </c>
      <c r="BW28" s="126">
        <f t="shared" si="73"/>
        <v>0</v>
      </c>
      <c r="BX28" s="126">
        <f t="shared" si="73"/>
        <v>0</v>
      </c>
      <c r="BY28" s="126">
        <f t="shared" si="73"/>
        <v>0</v>
      </c>
      <c r="BZ28" s="126">
        <f t="shared" si="73"/>
        <v>0</v>
      </c>
      <c r="CA28" s="126">
        <f t="shared" si="73"/>
        <v>0</v>
      </c>
      <c r="CB28" s="126">
        <f t="shared" ref="CB28:DK28" si="74">CB108+IF($AH28="",0,IF(AND($D28+CB$5-1&gt;=$AH28,$D28+CB$5-1&lt;=$AH28+3),$AJ28,IF($D28+CB$5-1=$AH28+4,$AK28,0)))</f>
        <v>0</v>
      </c>
      <c r="CC28" s="126">
        <f t="shared" si="74"/>
        <v>0</v>
      </c>
      <c r="CD28" s="126">
        <f t="shared" si="74"/>
        <v>0</v>
      </c>
      <c r="CE28" s="126">
        <f t="shared" si="74"/>
        <v>0</v>
      </c>
      <c r="CF28" s="126">
        <f t="shared" si="74"/>
        <v>0</v>
      </c>
      <c r="CG28" s="126">
        <f t="shared" si="74"/>
        <v>0</v>
      </c>
      <c r="CH28" s="126">
        <f t="shared" si="74"/>
        <v>0</v>
      </c>
      <c r="CI28" s="126">
        <f t="shared" si="74"/>
        <v>0</v>
      </c>
      <c r="CJ28" s="126">
        <f t="shared" si="74"/>
        <v>0</v>
      </c>
      <c r="CK28" s="126">
        <f t="shared" si="74"/>
        <v>0</v>
      </c>
      <c r="CL28" s="126">
        <f t="shared" si="74"/>
        <v>0</v>
      </c>
      <c r="CM28" s="126">
        <f t="shared" si="74"/>
        <v>0</v>
      </c>
      <c r="CN28" s="126">
        <f t="shared" si="74"/>
        <v>0</v>
      </c>
      <c r="CO28" s="126">
        <f t="shared" si="74"/>
        <v>0</v>
      </c>
      <c r="CP28" s="126">
        <f t="shared" si="74"/>
        <v>0</v>
      </c>
      <c r="CQ28" s="126">
        <f t="shared" si="74"/>
        <v>0</v>
      </c>
      <c r="CR28" s="126">
        <f t="shared" si="74"/>
        <v>0</v>
      </c>
      <c r="CS28" s="126">
        <f t="shared" si="74"/>
        <v>0</v>
      </c>
      <c r="CT28" s="126">
        <f t="shared" si="74"/>
        <v>0</v>
      </c>
      <c r="CU28" s="126">
        <f t="shared" si="74"/>
        <v>0</v>
      </c>
      <c r="CV28" s="126">
        <f t="shared" si="74"/>
        <v>0</v>
      </c>
      <c r="CW28" s="126">
        <f t="shared" si="74"/>
        <v>0</v>
      </c>
      <c r="CX28" s="126">
        <f t="shared" si="74"/>
        <v>0</v>
      </c>
      <c r="CY28" s="126">
        <f t="shared" si="74"/>
        <v>0</v>
      </c>
      <c r="CZ28" s="126">
        <f t="shared" si="74"/>
        <v>0</v>
      </c>
      <c r="DA28" s="126">
        <f t="shared" si="74"/>
        <v>0</v>
      </c>
      <c r="DB28" s="126">
        <f t="shared" si="74"/>
        <v>0</v>
      </c>
      <c r="DC28" s="126">
        <f t="shared" si="74"/>
        <v>0</v>
      </c>
      <c r="DD28" s="126">
        <f t="shared" si="74"/>
        <v>0</v>
      </c>
      <c r="DE28" s="126">
        <f t="shared" si="74"/>
        <v>0</v>
      </c>
      <c r="DF28" s="126">
        <f t="shared" si="74"/>
        <v>0</v>
      </c>
      <c r="DG28" s="126">
        <f t="shared" si="74"/>
        <v>0</v>
      </c>
      <c r="DH28" s="126">
        <f t="shared" si="74"/>
        <v>0</v>
      </c>
      <c r="DI28" s="126">
        <f t="shared" si="74"/>
        <v>0</v>
      </c>
      <c r="DJ28" s="126">
        <f t="shared" si="74"/>
        <v>0</v>
      </c>
      <c r="DK28" s="126">
        <f t="shared" si="74"/>
        <v>0</v>
      </c>
    </row>
    <row r="29" spans="1:115" x14ac:dyDescent="0.15">
      <c r="A29" s="125">
        <v>24</v>
      </c>
      <c r="B29" s="125">
        <f>IF(ISNA(VLOOKUP(C:C,耐用年数表!S:W,COLUMN(耐用年数表!W:W)-COLUMN(耐用年数表!S:S)+1,0)),0,VLOOKUP(C:C,耐用年数表!S:W,COLUMN(耐用年数表!W:W)-COLUMN(耐用年数表!S:S)+1,0))</f>
        <v>0</v>
      </c>
      <c r="C29" s="125" t="str">
        <f>IF(減価償却費!C:C="","",減価償却費!C:C)</f>
        <v/>
      </c>
      <c r="D29" s="125" t="str">
        <f>IF(減価償却費!F:F="","",VLOOKUP(IF(減価償却費!E:E="","R",減価償却費!E:E)&amp;減価償却費!F:F,耐用年数表!G:H,COLUMN(耐用年数表!H:H)-COLUMN(耐用年数表!G:G)+1,0))</f>
        <v/>
      </c>
      <c r="E29" s="125" t="str">
        <f>IF(D:D="","",IF(減価償却費!G:G="",1,減価償却費!G:G))</f>
        <v/>
      </c>
      <c r="F29" s="125" t="str">
        <f>IF(減価償却費!W:W="","",減価償却費!W:W)</f>
        <v/>
      </c>
      <c r="G29" s="125" t="str">
        <f t="shared" si="16"/>
        <v/>
      </c>
      <c r="H29" s="127" t="str">
        <f>IF(減価償却費!H:H="","",減価償却費!H:H)</f>
        <v/>
      </c>
      <c r="I29" s="126" t="str">
        <f t="shared" si="17"/>
        <v/>
      </c>
      <c r="J29" s="170" t="str">
        <f>IF(G:G=1,0,IF(ISNA(VLOOKUP(C:C,耐用年数表!S:X,COLUMN(耐用年数表!X:X)-COLUMN(耐用年数表!S:S)+1,0)),"",VLOOKUP(C:C,耐用年数表!S:X,COLUMN(耐用年数表!X:X)-COLUMN(耐用年数表!S:S)+1,0)))</f>
        <v/>
      </c>
      <c r="K29" s="126" t="str">
        <f t="shared" si="18"/>
        <v/>
      </c>
      <c r="L29" s="126" t="str">
        <f t="shared" si="19"/>
        <v/>
      </c>
      <c r="M29" s="126" t="str">
        <f t="shared" si="20"/>
        <v/>
      </c>
      <c r="N29" s="126" t="str">
        <f t="shared" si="21"/>
        <v/>
      </c>
      <c r="O29" s="125" t="str">
        <f t="shared" si="22"/>
        <v/>
      </c>
      <c r="P29" s="126" t="str">
        <f t="shared" si="1"/>
        <v/>
      </c>
      <c r="Q29" s="126" t="str">
        <f>IF(H:H="","",IF(減価償却費!R:R="",100,減価償却費!R:R))</f>
        <v/>
      </c>
      <c r="R29" s="126" t="str">
        <f t="shared" si="23"/>
        <v/>
      </c>
      <c r="S29" s="125" t="str">
        <f t="shared" si="24"/>
        <v/>
      </c>
      <c r="T29" s="125" t="str">
        <f t="shared" si="25"/>
        <v/>
      </c>
      <c r="U29" s="766" t="str">
        <f>IF(D:D="","",VLOOKUP(C:C,耐用年数表!S:Y,COLUMN(IF(D:D&lt;=1997,耐用年数表!T:T,IF(D:D&lt;=2000,耐用年数表!U:U,IF(D:D&lt;=2008,耐用年数表!V:V,耐用年数表!Y:Y))))-COLUMN(耐用年数表!S:S)+1,0))</f>
        <v/>
      </c>
      <c r="V29" s="125" t="str">
        <f>IF(U:U="","",VLOOKUP(U:U,耐用年数表!A:E,IF(G:G=1,COLUMN(耐用年数表!E:E),COLUMN(耐用年数表!B:B)),0))</f>
        <v/>
      </c>
      <c r="W29" s="125" t="str">
        <f t="shared" si="2"/>
        <v/>
      </c>
      <c r="X29" s="126">
        <f t="shared" si="3"/>
        <v>0</v>
      </c>
      <c r="Y29" s="768" t="str">
        <f>IF(D:D&lt;=1997,VLOOKUP(C:C,耐用年数表!S:Y,COLUMN(耐用年数表!T:T)-COLUMN(耐用年数表!S:S)+1,0),"")</f>
        <v/>
      </c>
      <c r="Z29" s="764" t="str">
        <f>IF(Y:Y="","",VLOOKUP(Y:Y,耐用年数表!A:E,COLUMN(耐用年数表!B:B),0))</f>
        <v/>
      </c>
      <c r="AA29" s="768" t="str">
        <f>IF(D:D&lt;=2000,VLOOKUP(C:C,耐用年数表!S:Y,COLUMN(耐用年数表!U:U)-COLUMN(耐用年数表!S:S)+1,0),"")</f>
        <v/>
      </c>
      <c r="AB29" s="764" t="str">
        <f>IF(AA:AA="","",VLOOKUP(AA:AA,耐用年数表!A:E,COLUMN(耐用年数表!B:B),0))</f>
        <v/>
      </c>
      <c r="AC29" s="768" t="str">
        <f>IF(D:D&lt;=2008,VLOOKUP(C:C,耐用年数表!S:Y,COLUMN(耐用年数表!V:V)-COLUMN(耐用年数表!S:S)+1,0),"")</f>
        <v/>
      </c>
      <c r="AD29" s="764" t="str">
        <f>IF(AC:AC="","",VLOOKUP(AC:AC,耐用年数表!A:E,IF(G:G=1,COLUMN(耐用年数表!E:E),COLUMN(耐用年数表!B:B)),0))</f>
        <v/>
      </c>
      <c r="AE29" s="768" t="e">
        <f>IF(D:D&lt;=$D$3,VLOOKUP(C:C,耐用年数表!S:Y,COLUMN(耐用年数表!Y:Y)-COLUMN(耐用年数表!S:S)+1,0),"")</f>
        <v>#N/A</v>
      </c>
      <c r="AF29" s="764" t="e">
        <f>IF(AE:AE="","",VLOOKUP(AE:AE,耐用年数表!A:E,IF(G:G=1,COLUMN(耐用年数表!E:E),COLUMN(耐用年数表!B:B)),0))</f>
        <v>#N/A</v>
      </c>
      <c r="AG29" s="782" t="str">
        <f t="shared" si="4"/>
        <v/>
      </c>
      <c r="AH29" s="769" t="str">
        <f t="shared" si="5"/>
        <v/>
      </c>
      <c r="AI29" s="125" t="str">
        <f t="shared" si="6"/>
        <v/>
      </c>
      <c r="AJ29" s="126">
        <f t="shared" si="26"/>
        <v>0</v>
      </c>
      <c r="AK29" s="126">
        <f t="shared" si="7"/>
        <v>0</v>
      </c>
      <c r="AL29" s="768" t="e">
        <f t="shared" si="27"/>
        <v>#N/A</v>
      </c>
      <c r="AM29" s="781">
        <f t="shared" si="8"/>
        <v>0</v>
      </c>
      <c r="AN29" s="768">
        <f t="shared" si="9"/>
        <v>0</v>
      </c>
      <c r="AO29" s="771">
        <f t="shared" si="10"/>
        <v>0</v>
      </c>
      <c r="AP29" s="126" t="str">
        <f t="shared" si="11"/>
        <v/>
      </c>
      <c r="AQ29" s="764" t="str">
        <f t="shared" si="12"/>
        <v/>
      </c>
      <c r="AR29" s="126" t="str">
        <f t="shared" si="28"/>
        <v/>
      </c>
      <c r="AS29" s="766">
        <f t="shared" si="29"/>
        <v>0</v>
      </c>
      <c r="AT29" s="771" t="str">
        <f t="shared" si="13"/>
        <v/>
      </c>
      <c r="AU29" s="768">
        <f t="shared" si="30"/>
        <v>0</v>
      </c>
      <c r="AV29" s="771">
        <f t="shared" ref="AV29:CA29" si="75">AV109+IF($AH29="",0,IF(AND($D29+AV$5-1&gt;=$AH29,$D29+AV$5-1&lt;=$AH29+3),$AJ29,IF($D29+AV$5-1=$AH29+4,$AK29,0)))</f>
        <v>0</v>
      </c>
      <c r="AW29" s="126">
        <f t="shared" si="75"/>
        <v>0</v>
      </c>
      <c r="AX29" s="776">
        <f t="shared" si="75"/>
        <v>0</v>
      </c>
      <c r="AY29" s="126">
        <f t="shared" si="75"/>
        <v>0</v>
      </c>
      <c r="AZ29" s="126">
        <f t="shared" si="75"/>
        <v>0</v>
      </c>
      <c r="BA29" s="126">
        <f t="shared" si="75"/>
        <v>0</v>
      </c>
      <c r="BB29" s="126">
        <f t="shared" si="75"/>
        <v>0</v>
      </c>
      <c r="BC29" s="126">
        <f t="shared" si="75"/>
        <v>0</v>
      </c>
      <c r="BD29" s="126">
        <f t="shared" si="75"/>
        <v>0</v>
      </c>
      <c r="BE29" s="126">
        <f t="shared" si="75"/>
        <v>0</v>
      </c>
      <c r="BF29" s="126">
        <f t="shared" si="75"/>
        <v>0</v>
      </c>
      <c r="BG29" s="126">
        <f t="shared" si="75"/>
        <v>0</v>
      </c>
      <c r="BH29" s="126">
        <f t="shared" si="75"/>
        <v>0</v>
      </c>
      <c r="BI29" s="126">
        <f t="shared" si="75"/>
        <v>0</v>
      </c>
      <c r="BJ29" s="126">
        <f t="shared" si="75"/>
        <v>0</v>
      </c>
      <c r="BK29" s="126">
        <f t="shared" si="75"/>
        <v>0</v>
      </c>
      <c r="BL29" s="126">
        <f t="shared" si="75"/>
        <v>0</v>
      </c>
      <c r="BM29" s="126">
        <f t="shared" si="75"/>
        <v>0</v>
      </c>
      <c r="BN29" s="126">
        <f t="shared" si="75"/>
        <v>0</v>
      </c>
      <c r="BO29" s="126">
        <f t="shared" si="75"/>
        <v>0</v>
      </c>
      <c r="BP29" s="126">
        <f t="shared" si="75"/>
        <v>0</v>
      </c>
      <c r="BQ29" s="126">
        <f t="shared" si="75"/>
        <v>0</v>
      </c>
      <c r="BR29" s="126">
        <f t="shared" si="75"/>
        <v>0</v>
      </c>
      <c r="BS29" s="126">
        <f t="shared" si="75"/>
        <v>0</v>
      </c>
      <c r="BT29" s="126">
        <f t="shared" si="75"/>
        <v>0</v>
      </c>
      <c r="BU29" s="126">
        <f t="shared" si="75"/>
        <v>0</v>
      </c>
      <c r="BV29" s="126">
        <f t="shared" si="75"/>
        <v>0</v>
      </c>
      <c r="BW29" s="126">
        <f t="shared" si="75"/>
        <v>0</v>
      </c>
      <c r="BX29" s="126">
        <f t="shared" si="75"/>
        <v>0</v>
      </c>
      <c r="BY29" s="126">
        <f t="shared" si="75"/>
        <v>0</v>
      </c>
      <c r="BZ29" s="126">
        <f t="shared" si="75"/>
        <v>0</v>
      </c>
      <c r="CA29" s="126">
        <f t="shared" si="75"/>
        <v>0</v>
      </c>
      <c r="CB29" s="126">
        <f t="shared" ref="CB29:DK29" si="76">CB109+IF($AH29="",0,IF(AND($D29+CB$5-1&gt;=$AH29,$D29+CB$5-1&lt;=$AH29+3),$AJ29,IF($D29+CB$5-1=$AH29+4,$AK29,0)))</f>
        <v>0</v>
      </c>
      <c r="CC29" s="126">
        <f t="shared" si="76"/>
        <v>0</v>
      </c>
      <c r="CD29" s="126">
        <f t="shared" si="76"/>
        <v>0</v>
      </c>
      <c r="CE29" s="126">
        <f t="shared" si="76"/>
        <v>0</v>
      </c>
      <c r="CF29" s="126">
        <f t="shared" si="76"/>
        <v>0</v>
      </c>
      <c r="CG29" s="126">
        <f t="shared" si="76"/>
        <v>0</v>
      </c>
      <c r="CH29" s="126">
        <f t="shared" si="76"/>
        <v>0</v>
      </c>
      <c r="CI29" s="126">
        <f t="shared" si="76"/>
        <v>0</v>
      </c>
      <c r="CJ29" s="126">
        <f t="shared" si="76"/>
        <v>0</v>
      </c>
      <c r="CK29" s="126">
        <f t="shared" si="76"/>
        <v>0</v>
      </c>
      <c r="CL29" s="126">
        <f t="shared" si="76"/>
        <v>0</v>
      </c>
      <c r="CM29" s="126">
        <f t="shared" si="76"/>
        <v>0</v>
      </c>
      <c r="CN29" s="126">
        <f t="shared" si="76"/>
        <v>0</v>
      </c>
      <c r="CO29" s="126">
        <f t="shared" si="76"/>
        <v>0</v>
      </c>
      <c r="CP29" s="126">
        <f t="shared" si="76"/>
        <v>0</v>
      </c>
      <c r="CQ29" s="126">
        <f t="shared" si="76"/>
        <v>0</v>
      </c>
      <c r="CR29" s="126">
        <f t="shared" si="76"/>
        <v>0</v>
      </c>
      <c r="CS29" s="126">
        <f t="shared" si="76"/>
        <v>0</v>
      </c>
      <c r="CT29" s="126">
        <f t="shared" si="76"/>
        <v>0</v>
      </c>
      <c r="CU29" s="126">
        <f t="shared" si="76"/>
        <v>0</v>
      </c>
      <c r="CV29" s="126">
        <f t="shared" si="76"/>
        <v>0</v>
      </c>
      <c r="CW29" s="126">
        <f t="shared" si="76"/>
        <v>0</v>
      </c>
      <c r="CX29" s="126">
        <f t="shared" si="76"/>
        <v>0</v>
      </c>
      <c r="CY29" s="126">
        <f t="shared" si="76"/>
        <v>0</v>
      </c>
      <c r="CZ29" s="126">
        <f t="shared" si="76"/>
        <v>0</v>
      </c>
      <c r="DA29" s="126">
        <f t="shared" si="76"/>
        <v>0</v>
      </c>
      <c r="DB29" s="126">
        <f t="shared" si="76"/>
        <v>0</v>
      </c>
      <c r="DC29" s="126">
        <f t="shared" si="76"/>
        <v>0</v>
      </c>
      <c r="DD29" s="126">
        <f t="shared" si="76"/>
        <v>0</v>
      </c>
      <c r="DE29" s="126">
        <f t="shared" si="76"/>
        <v>0</v>
      </c>
      <c r="DF29" s="126">
        <f t="shared" si="76"/>
        <v>0</v>
      </c>
      <c r="DG29" s="126">
        <f t="shared" si="76"/>
        <v>0</v>
      </c>
      <c r="DH29" s="126">
        <f t="shared" si="76"/>
        <v>0</v>
      </c>
      <c r="DI29" s="126">
        <f t="shared" si="76"/>
        <v>0</v>
      </c>
      <c r="DJ29" s="126">
        <f t="shared" si="76"/>
        <v>0</v>
      </c>
      <c r="DK29" s="126">
        <f t="shared" si="76"/>
        <v>0</v>
      </c>
    </row>
    <row r="30" spans="1:115" x14ac:dyDescent="0.15">
      <c r="A30" s="125">
        <v>25</v>
      </c>
      <c r="B30" s="125">
        <f>IF(ISNA(VLOOKUP(C:C,耐用年数表!S:W,COLUMN(耐用年数表!W:W)-COLUMN(耐用年数表!S:S)+1,0)),0,VLOOKUP(C:C,耐用年数表!S:W,COLUMN(耐用年数表!W:W)-COLUMN(耐用年数表!S:S)+1,0))</f>
        <v>0</v>
      </c>
      <c r="C30" s="125" t="str">
        <f>IF(減価償却費!C:C="","",減価償却費!C:C)</f>
        <v/>
      </c>
      <c r="D30" s="125" t="str">
        <f>IF(減価償却費!F:F="","",VLOOKUP(IF(減価償却費!E:E="","R",減価償却費!E:E)&amp;減価償却費!F:F,耐用年数表!G:H,COLUMN(耐用年数表!H:H)-COLUMN(耐用年数表!G:G)+1,0))</f>
        <v/>
      </c>
      <c r="E30" s="125" t="str">
        <f>IF(D:D="","",IF(減価償却費!G:G="",1,減価償却費!G:G))</f>
        <v/>
      </c>
      <c r="F30" s="125" t="str">
        <f>IF(減価償却費!W:W="","",減価償却費!W:W)</f>
        <v/>
      </c>
      <c r="G30" s="125" t="str">
        <f t="shared" si="16"/>
        <v/>
      </c>
      <c r="H30" s="127" t="str">
        <f>IF(減価償却費!H:H="","",減価償却費!H:H)</f>
        <v/>
      </c>
      <c r="I30" s="126" t="str">
        <f t="shared" si="17"/>
        <v/>
      </c>
      <c r="J30" s="170" t="str">
        <f>IF(G:G=1,0,IF(ISNA(VLOOKUP(C:C,耐用年数表!S:X,COLUMN(耐用年数表!X:X)-COLUMN(耐用年数表!S:S)+1,0)),"",VLOOKUP(C:C,耐用年数表!S:X,COLUMN(耐用年数表!X:X)-COLUMN(耐用年数表!S:S)+1,0)))</f>
        <v/>
      </c>
      <c r="K30" s="126" t="str">
        <f t="shared" si="18"/>
        <v/>
      </c>
      <c r="L30" s="126" t="str">
        <f t="shared" si="19"/>
        <v/>
      </c>
      <c r="M30" s="126" t="str">
        <f t="shared" si="20"/>
        <v/>
      </c>
      <c r="N30" s="126" t="str">
        <f t="shared" si="21"/>
        <v/>
      </c>
      <c r="O30" s="125" t="str">
        <f t="shared" si="22"/>
        <v/>
      </c>
      <c r="P30" s="126" t="str">
        <f t="shared" si="1"/>
        <v/>
      </c>
      <c r="Q30" s="126" t="str">
        <f>IF(H:H="","",IF(減価償却費!R:R="",100,減価償却費!R:R))</f>
        <v/>
      </c>
      <c r="R30" s="126" t="str">
        <f t="shared" si="23"/>
        <v/>
      </c>
      <c r="S30" s="125" t="str">
        <f t="shared" si="24"/>
        <v/>
      </c>
      <c r="T30" s="125" t="str">
        <f t="shared" si="25"/>
        <v/>
      </c>
      <c r="U30" s="766" t="str">
        <f>IF(D:D="","",VLOOKUP(C:C,耐用年数表!S:Y,COLUMN(IF(D:D&lt;=1997,耐用年数表!T:T,IF(D:D&lt;=2000,耐用年数表!U:U,IF(D:D&lt;=2008,耐用年数表!V:V,耐用年数表!Y:Y))))-COLUMN(耐用年数表!S:S)+1,0))</f>
        <v/>
      </c>
      <c r="V30" s="125" t="str">
        <f>IF(U:U="","",VLOOKUP(U:U,耐用年数表!A:E,IF(G:G=1,COLUMN(耐用年数表!E:E),COLUMN(耐用年数表!B:B)),0))</f>
        <v/>
      </c>
      <c r="W30" s="125" t="str">
        <f t="shared" si="2"/>
        <v/>
      </c>
      <c r="X30" s="126">
        <f t="shared" si="3"/>
        <v>0</v>
      </c>
      <c r="Y30" s="768" t="str">
        <f>IF(D:D&lt;=1997,VLOOKUP(C:C,耐用年数表!S:Y,COLUMN(耐用年数表!T:T)-COLUMN(耐用年数表!S:S)+1,0),"")</f>
        <v/>
      </c>
      <c r="Z30" s="764" t="str">
        <f>IF(Y:Y="","",VLOOKUP(Y:Y,耐用年数表!A:E,COLUMN(耐用年数表!B:B),0))</f>
        <v/>
      </c>
      <c r="AA30" s="768" t="str">
        <f>IF(D:D&lt;=2000,VLOOKUP(C:C,耐用年数表!S:Y,COLUMN(耐用年数表!U:U)-COLUMN(耐用年数表!S:S)+1,0),"")</f>
        <v/>
      </c>
      <c r="AB30" s="764" t="str">
        <f>IF(AA:AA="","",VLOOKUP(AA:AA,耐用年数表!A:E,COLUMN(耐用年数表!B:B),0))</f>
        <v/>
      </c>
      <c r="AC30" s="768" t="str">
        <f>IF(D:D&lt;=2008,VLOOKUP(C:C,耐用年数表!S:Y,COLUMN(耐用年数表!V:V)-COLUMN(耐用年数表!S:S)+1,0),"")</f>
        <v/>
      </c>
      <c r="AD30" s="764" t="str">
        <f>IF(AC:AC="","",VLOOKUP(AC:AC,耐用年数表!A:E,IF(G:G=1,COLUMN(耐用年数表!E:E),COLUMN(耐用年数表!B:B)),0))</f>
        <v/>
      </c>
      <c r="AE30" s="768" t="e">
        <f>IF(D:D&lt;=$D$3,VLOOKUP(C:C,耐用年数表!S:Y,COLUMN(耐用年数表!Y:Y)-COLUMN(耐用年数表!S:S)+1,0),"")</f>
        <v>#N/A</v>
      </c>
      <c r="AF30" s="764" t="e">
        <f>IF(AE:AE="","",VLOOKUP(AE:AE,耐用年数表!A:E,IF(G:G=1,COLUMN(耐用年数表!E:E),COLUMN(耐用年数表!B:B)),0))</f>
        <v>#N/A</v>
      </c>
      <c r="AG30" s="782" t="str">
        <f t="shared" si="4"/>
        <v/>
      </c>
      <c r="AH30" s="769" t="str">
        <f t="shared" si="5"/>
        <v/>
      </c>
      <c r="AI30" s="125" t="str">
        <f t="shared" si="6"/>
        <v/>
      </c>
      <c r="AJ30" s="126">
        <f t="shared" si="26"/>
        <v>0</v>
      </c>
      <c r="AK30" s="126">
        <f t="shared" si="7"/>
        <v>0</v>
      </c>
      <c r="AL30" s="768" t="e">
        <f t="shared" si="27"/>
        <v>#N/A</v>
      </c>
      <c r="AM30" s="781">
        <f t="shared" si="8"/>
        <v>0</v>
      </c>
      <c r="AN30" s="768">
        <f t="shared" si="9"/>
        <v>0</v>
      </c>
      <c r="AO30" s="771">
        <f t="shared" si="10"/>
        <v>0</v>
      </c>
      <c r="AP30" s="126" t="str">
        <f t="shared" si="11"/>
        <v/>
      </c>
      <c r="AQ30" s="764" t="str">
        <f t="shared" si="12"/>
        <v/>
      </c>
      <c r="AR30" s="126" t="str">
        <f t="shared" si="28"/>
        <v/>
      </c>
      <c r="AS30" s="766">
        <f t="shared" si="29"/>
        <v>0</v>
      </c>
      <c r="AT30" s="771" t="str">
        <f t="shared" si="13"/>
        <v/>
      </c>
      <c r="AU30" s="768">
        <f t="shared" si="30"/>
        <v>0</v>
      </c>
      <c r="AV30" s="771">
        <f t="shared" ref="AV30:CA30" si="77">AV110+IF($AH30="",0,IF(AND($D30+AV$5-1&gt;=$AH30,$D30+AV$5-1&lt;=$AH30+3),$AJ30,IF($D30+AV$5-1=$AH30+4,$AK30,0)))</f>
        <v>0</v>
      </c>
      <c r="AW30" s="126">
        <f t="shared" si="77"/>
        <v>0</v>
      </c>
      <c r="AX30" s="776">
        <f t="shared" si="77"/>
        <v>0</v>
      </c>
      <c r="AY30" s="126">
        <f t="shared" si="77"/>
        <v>0</v>
      </c>
      <c r="AZ30" s="126">
        <f t="shared" si="77"/>
        <v>0</v>
      </c>
      <c r="BA30" s="126">
        <f t="shared" si="77"/>
        <v>0</v>
      </c>
      <c r="BB30" s="126">
        <f t="shared" si="77"/>
        <v>0</v>
      </c>
      <c r="BC30" s="126">
        <f t="shared" si="77"/>
        <v>0</v>
      </c>
      <c r="BD30" s="126">
        <f t="shared" si="77"/>
        <v>0</v>
      </c>
      <c r="BE30" s="126">
        <f t="shared" si="77"/>
        <v>0</v>
      </c>
      <c r="BF30" s="126">
        <f t="shared" si="77"/>
        <v>0</v>
      </c>
      <c r="BG30" s="126">
        <f t="shared" si="77"/>
        <v>0</v>
      </c>
      <c r="BH30" s="126">
        <f t="shared" si="77"/>
        <v>0</v>
      </c>
      <c r="BI30" s="126">
        <f t="shared" si="77"/>
        <v>0</v>
      </c>
      <c r="BJ30" s="126">
        <f t="shared" si="77"/>
        <v>0</v>
      </c>
      <c r="BK30" s="126">
        <f t="shared" si="77"/>
        <v>0</v>
      </c>
      <c r="BL30" s="126">
        <f t="shared" si="77"/>
        <v>0</v>
      </c>
      <c r="BM30" s="126">
        <f t="shared" si="77"/>
        <v>0</v>
      </c>
      <c r="BN30" s="126">
        <f t="shared" si="77"/>
        <v>0</v>
      </c>
      <c r="BO30" s="126">
        <f t="shared" si="77"/>
        <v>0</v>
      </c>
      <c r="BP30" s="126">
        <f t="shared" si="77"/>
        <v>0</v>
      </c>
      <c r="BQ30" s="126">
        <f t="shared" si="77"/>
        <v>0</v>
      </c>
      <c r="BR30" s="126">
        <f t="shared" si="77"/>
        <v>0</v>
      </c>
      <c r="BS30" s="126">
        <f t="shared" si="77"/>
        <v>0</v>
      </c>
      <c r="BT30" s="126">
        <f t="shared" si="77"/>
        <v>0</v>
      </c>
      <c r="BU30" s="126">
        <f t="shared" si="77"/>
        <v>0</v>
      </c>
      <c r="BV30" s="126">
        <f t="shared" si="77"/>
        <v>0</v>
      </c>
      <c r="BW30" s="126">
        <f t="shared" si="77"/>
        <v>0</v>
      </c>
      <c r="BX30" s="126">
        <f t="shared" si="77"/>
        <v>0</v>
      </c>
      <c r="BY30" s="126">
        <f t="shared" si="77"/>
        <v>0</v>
      </c>
      <c r="BZ30" s="126">
        <f t="shared" si="77"/>
        <v>0</v>
      </c>
      <c r="CA30" s="126">
        <f t="shared" si="77"/>
        <v>0</v>
      </c>
      <c r="CB30" s="126">
        <f t="shared" ref="CB30:DK30" si="78">CB110+IF($AH30="",0,IF(AND($D30+CB$5-1&gt;=$AH30,$D30+CB$5-1&lt;=$AH30+3),$AJ30,IF($D30+CB$5-1=$AH30+4,$AK30,0)))</f>
        <v>0</v>
      </c>
      <c r="CC30" s="126">
        <f t="shared" si="78"/>
        <v>0</v>
      </c>
      <c r="CD30" s="126">
        <f t="shared" si="78"/>
        <v>0</v>
      </c>
      <c r="CE30" s="126">
        <f t="shared" si="78"/>
        <v>0</v>
      </c>
      <c r="CF30" s="126">
        <f t="shared" si="78"/>
        <v>0</v>
      </c>
      <c r="CG30" s="126">
        <f t="shared" si="78"/>
        <v>0</v>
      </c>
      <c r="CH30" s="126">
        <f t="shared" si="78"/>
        <v>0</v>
      </c>
      <c r="CI30" s="126">
        <f t="shared" si="78"/>
        <v>0</v>
      </c>
      <c r="CJ30" s="126">
        <f t="shared" si="78"/>
        <v>0</v>
      </c>
      <c r="CK30" s="126">
        <f t="shared" si="78"/>
        <v>0</v>
      </c>
      <c r="CL30" s="126">
        <f t="shared" si="78"/>
        <v>0</v>
      </c>
      <c r="CM30" s="126">
        <f t="shared" si="78"/>
        <v>0</v>
      </c>
      <c r="CN30" s="126">
        <f t="shared" si="78"/>
        <v>0</v>
      </c>
      <c r="CO30" s="126">
        <f t="shared" si="78"/>
        <v>0</v>
      </c>
      <c r="CP30" s="126">
        <f t="shared" si="78"/>
        <v>0</v>
      </c>
      <c r="CQ30" s="126">
        <f t="shared" si="78"/>
        <v>0</v>
      </c>
      <c r="CR30" s="126">
        <f t="shared" si="78"/>
        <v>0</v>
      </c>
      <c r="CS30" s="126">
        <f t="shared" si="78"/>
        <v>0</v>
      </c>
      <c r="CT30" s="126">
        <f t="shared" si="78"/>
        <v>0</v>
      </c>
      <c r="CU30" s="126">
        <f t="shared" si="78"/>
        <v>0</v>
      </c>
      <c r="CV30" s="126">
        <f t="shared" si="78"/>
        <v>0</v>
      </c>
      <c r="CW30" s="126">
        <f t="shared" si="78"/>
        <v>0</v>
      </c>
      <c r="CX30" s="126">
        <f t="shared" si="78"/>
        <v>0</v>
      </c>
      <c r="CY30" s="126">
        <f t="shared" si="78"/>
        <v>0</v>
      </c>
      <c r="CZ30" s="126">
        <f t="shared" si="78"/>
        <v>0</v>
      </c>
      <c r="DA30" s="126">
        <f t="shared" si="78"/>
        <v>0</v>
      </c>
      <c r="DB30" s="126">
        <f t="shared" si="78"/>
        <v>0</v>
      </c>
      <c r="DC30" s="126">
        <f t="shared" si="78"/>
        <v>0</v>
      </c>
      <c r="DD30" s="126">
        <f t="shared" si="78"/>
        <v>0</v>
      </c>
      <c r="DE30" s="126">
        <f t="shared" si="78"/>
        <v>0</v>
      </c>
      <c r="DF30" s="126">
        <f t="shared" si="78"/>
        <v>0</v>
      </c>
      <c r="DG30" s="126">
        <f t="shared" si="78"/>
        <v>0</v>
      </c>
      <c r="DH30" s="126">
        <f t="shared" si="78"/>
        <v>0</v>
      </c>
      <c r="DI30" s="126">
        <f t="shared" si="78"/>
        <v>0</v>
      </c>
      <c r="DJ30" s="126">
        <f t="shared" si="78"/>
        <v>0</v>
      </c>
      <c r="DK30" s="126">
        <f t="shared" si="78"/>
        <v>0</v>
      </c>
    </row>
    <row r="31" spans="1:115" x14ac:dyDescent="0.15">
      <c r="A31" s="125">
        <v>26</v>
      </c>
      <c r="B31" s="125">
        <f>IF(ISNA(VLOOKUP(C:C,耐用年数表!S:W,COLUMN(耐用年数表!W:W)-COLUMN(耐用年数表!S:S)+1,0)),0,VLOOKUP(C:C,耐用年数表!S:W,COLUMN(耐用年数表!W:W)-COLUMN(耐用年数表!S:S)+1,0))</f>
        <v>0</v>
      </c>
      <c r="C31" s="125" t="str">
        <f>IF(減価償却費!C:C="","",減価償却費!C:C)</f>
        <v/>
      </c>
      <c r="D31" s="125" t="str">
        <f>IF(減価償却費!F:F="","",VLOOKUP(IF(減価償却費!E:E="","R",減価償却費!E:E)&amp;減価償却費!F:F,耐用年数表!G:H,COLUMN(耐用年数表!H:H)-COLUMN(耐用年数表!G:G)+1,0))</f>
        <v/>
      </c>
      <c r="E31" s="125" t="str">
        <f>IF(D:D="","",IF(減価償却費!G:G="",1,減価償却費!G:G))</f>
        <v/>
      </c>
      <c r="F31" s="125" t="str">
        <f>IF(減価償却費!W:W="","",減価償却費!W:W)</f>
        <v/>
      </c>
      <c r="G31" s="125" t="str">
        <f t="shared" si="16"/>
        <v/>
      </c>
      <c r="H31" s="127" t="str">
        <f>IF(減価償却費!H:H="","",減価償却費!H:H)</f>
        <v/>
      </c>
      <c r="I31" s="126" t="str">
        <f t="shared" si="17"/>
        <v/>
      </c>
      <c r="J31" s="170" t="str">
        <f>IF(G:G=1,0,IF(ISNA(VLOOKUP(C:C,耐用年数表!S:X,COLUMN(耐用年数表!X:X)-COLUMN(耐用年数表!S:S)+1,0)),"",VLOOKUP(C:C,耐用年数表!S:X,COLUMN(耐用年数表!X:X)-COLUMN(耐用年数表!S:S)+1,0)))</f>
        <v/>
      </c>
      <c r="K31" s="126" t="str">
        <f t="shared" si="18"/>
        <v/>
      </c>
      <c r="L31" s="126" t="str">
        <f t="shared" si="19"/>
        <v/>
      </c>
      <c r="M31" s="126" t="str">
        <f t="shared" si="20"/>
        <v/>
      </c>
      <c r="N31" s="126" t="str">
        <f t="shared" si="21"/>
        <v/>
      </c>
      <c r="O31" s="125" t="str">
        <f t="shared" si="22"/>
        <v/>
      </c>
      <c r="P31" s="126" t="str">
        <f t="shared" si="1"/>
        <v/>
      </c>
      <c r="Q31" s="126" t="str">
        <f>IF(H:H="","",IF(減価償却費!R:R="",100,減価償却費!R:R))</f>
        <v/>
      </c>
      <c r="R31" s="126" t="str">
        <f t="shared" si="23"/>
        <v/>
      </c>
      <c r="S31" s="125" t="str">
        <f t="shared" si="24"/>
        <v/>
      </c>
      <c r="T31" s="125" t="str">
        <f t="shared" si="25"/>
        <v/>
      </c>
      <c r="U31" s="766" t="str">
        <f>IF(D:D="","",VLOOKUP(C:C,耐用年数表!S:Y,COLUMN(IF(D:D&lt;=1997,耐用年数表!T:T,IF(D:D&lt;=2000,耐用年数表!U:U,IF(D:D&lt;=2008,耐用年数表!V:V,耐用年数表!Y:Y))))-COLUMN(耐用年数表!S:S)+1,0))</f>
        <v/>
      </c>
      <c r="V31" s="125" t="str">
        <f>IF(U:U="","",VLOOKUP(U:U,耐用年数表!A:E,IF(G:G=1,COLUMN(耐用年数表!E:E),COLUMN(耐用年数表!B:B)),0))</f>
        <v/>
      </c>
      <c r="W31" s="125" t="str">
        <f t="shared" si="2"/>
        <v/>
      </c>
      <c r="X31" s="126">
        <f t="shared" si="3"/>
        <v>0</v>
      </c>
      <c r="Y31" s="768" t="str">
        <f>IF(D:D&lt;=1997,VLOOKUP(C:C,耐用年数表!S:Y,COLUMN(耐用年数表!T:T)-COLUMN(耐用年数表!S:S)+1,0),"")</f>
        <v/>
      </c>
      <c r="Z31" s="764" t="str">
        <f>IF(Y:Y="","",VLOOKUP(Y:Y,耐用年数表!A:E,COLUMN(耐用年数表!B:B),0))</f>
        <v/>
      </c>
      <c r="AA31" s="768" t="str">
        <f>IF(D:D&lt;=2000,VLOOKUP(C:C,耐用年数表!S:Y,COLUMN(耐用年数表!U:U)-COLUMN(耐用年数表!S:S)+1,0),"")</f>
        <v/>
      </c>
      <c r="AB31" s="764" t="str">
        <f>IF(AA:AA="","",VLOOKUP(AA:AA,耐用年数表!A:E,COLUMN(耐用年数表!B:B),0))</f>
        <v/>
      </c>
      <c r="AC31" s="768" t="str">
        <f>IF(D:D&lt;=2008,VLOOKUP(C:C,耐用年数表!S:Y,COLUMN(耐用年数表!V:V)-COLUMN(耐用年数表!S:S)+1,0),"")</f>
        <v/>
      </c>
      <c r="AD31" s="764" t="str">
        <f>IF(AC:AC="","",VLOOKUP(AC:AC,耐用年数表!A:E,IF(G:G=1,COLUMN(耐用年数表!E:E),COLUMN(耐用年数表!B:B)),0))</f>
        <v/>
      </c>
      <c r="AE31" s="768" t="e">
        <f>IF(D:D&lt;=$D$3,VLOOKUP(C:C,耐用年数表!S:Y,COLUMN(耐用年数表!Y:Y)-COLUMN(耐用年数表!S:S)+1,0),"")</f>
        <v>#N/A</v>
      </c>
      <c r="AF31" s="764" t="e">
        <f>IF(AE:AE="","",VLOOKUP(AE:AE,耐用年数表!A:E,IF(G:G=1,COLUMN(耐用年数表!E:E),COLUMN(耐用年数表!B:B)),0))</f>
        <v>#N/A</v>
      </c>
      <c r="AG31" s="782" t="str">
        <f t="shared" si="4"/>
        <v/>
      </c>
      <c r="AH31" s="769" t="str">
        <f t="shared" si="5"/>
        <v/>
      </c>
      <c r="AI31" s="125" t="str">
        <f t="shared" si="6"/>
        <v/>
      </c>
      <c r="AJ31" s="126">
        <f t="shared" si="26"/>
        <v>0</v>
      </c>
      <c r="AK31" s="126">
        <f t="shared" si="7"/>
        <v>0</v>
      </c>
      <c r="AL31" s="768" t="e">
        <f t="shared" si="27"/>
        <v>#N/A</v>
      </c>
      <c r="AM31" s="781">
        <f t="shared" si="8"/>
        <v>0</v>
      </c>
      <c r="AN31" s="768">
        <f t="shared" si="9"/>
        <v>0</v>
      </c>
      <c r="AO31" s="771">
        <f t="shared" si="10"/>
        <v>0</v>
      </c>
      <c r="AP31" s="126" t="str">
        <f t="shared" si="11"/>
        <v/>
      </c>
      <c r="AQ31" s="764" t="str">
        <f t="shared" si="12"/>
        <v/>
      </c>
      <c r="AR31" s="126" t="str">
        <f t="shared" si="28"/>
        <v/>
      </c>
      <c r="AS31" s="766">
        <f t="shared" si="29"/>
        <v>0</v>
      </c>
      <c r="AT31" s="771" t="str">
        <f t="shared" si="13"/>
        <v/>
      </c>
      <c r="AU31" s="768">
        <f t="shared" si="30"/>
        <v>0</v>
      </c>
      <c r="AV31" s="771">
        <f t="shared" ref="AV31:CA31" si="79">AV111+IF($AH31="",0,IF(AND($D31+AV$5-1&gt;=$AH31,$D31+AV$5-1&lt;=$AH31+3),$AJ31,IF($D31+AV$5-1=$AH31+4,$AK31,0)))</f>
        <v>0</v>
      </c>
      <c r="AW31" s="126">
        <f t="shared" si="79"/>
        <v>0</v>
      </c>
      <c r="AX31" s="776">
        <f t="shared" si="79"/>
        <v>0</v>
      </c>
      <c r="AY31" s="126">
        <f t="shared" si="79"/>
        <v>0</v>
      </c>
      <c r="AZ31" s="126">
        <f t="shared" si="79"/>
        <v>0</v>
      </c>
      <c r="BA31" s="126">
        <f t="shared" si="79"/>
        <v>0</v>
      </c>
      <c r="BB31" s="126">
        <f t="shared" si="79"/>
        <v>0</v>
      </c>
      <c r="BC31" s="126">
        <f t="shared" si="79"/>
        <v>0</v>
      </c>
      <c r="BD31" s="126">
        <f t="shared" si="79"/>
        <v>0</v>
      </c>
      <c r="BE31" s="126">
        <f t="shared" si="79"/>
        <v>0</v>
      </c>
      <c r="BF31" s="126">
        <f t="shared" si="79"/>
        <v>0</v>
      </c>
      <c r="BG31" s="126">
        <f t="shared" si="79"/>
        <v>0</v>
      </c>
      <c r="BH31" s="126">
        <f t="shared" si="79"/>
        <v>0</v>
      </c>
      <c r="BI31" s="126">
        <f t="shared" si="79"/>
        <v>0</v>
      </c>
      <c r="BJ31" s="126">
        <f t="shared" si="79"/>
        <v>0</v>
      </c>
      <c r="BK31" s="126">
        <f t="shared" si="79"/>
        <v>0</v>
      </c>
      <c r="BL31" s="126">
        <f t="shared" si="79"/>
        <v>0</v>
      </c>
      <c r="BM31" s="126">
        <f t="shared" si="79"/>
        <v>0</v>
      </c>
      <c r="BN31" s="126">
        <f t="shared" si="79"/>
        <v>0</v>
      </c>
      <c r="BO31" s="126">
        <f t="shared" si="79"/>
        <v>0</v>
      </c>
      <c r="BP31" s="126">
        <f t="shared" si="79"/>
        <v>0</v>
      </c>
      <c r="BQ31" s="126">
        <f t="shared" si="79"/>
        <v>0</v>
      </c>
      <c r="BR31" s="126">
        <f t="shared" si="79"/>
        <v>0</v>
      </c>
      <c r="BS31" s="126">
        <f t="shared" si="79"/>
        <v>0</v>
      </c>
      <c r="BT31" s="126">
        <f t="shared" si="79"/>
        <v>0</v>
      </c>
      <c r="BU31" s="126">
        <f t="shared" si="79"/>
        <v>0</v>
      </c>
      <c r="BV31" s="126">
        <f t="shared" si="79"/>
        <v>0</v>
      </c>
      <c r="BW31" s="126">
        <f t="shared" si="79"/>
        <v>0</v>
      </c>
      <c r="BX31" s="126">
        <f t="shared" si="79"/>
        <v>0</v>
      </c>
      <c r="BY31" s="126">
        <f t="shared" si="79"/>
        <v>0</v>
      </c>
      <c r="BZ31" s="126">
        <f t="shared" si="79"/>
        <v>0</v>
      </c>
      <c r="CA31" s="126">
        <f t="shared" si="79"/>
        <v>0</v>
      </c>
      <c r="CB31" s="126">
        <f t="shared" ref="CB31:DK31" si="80">CB111+IF($AH31="",0,IF(AND($D31+CB$5-1&gt;=$AH31,$D31+CB$5-1&lt;=$AH31+3),$AJ31,IF($D31+CB$5-1=$AH31+4,$AK31,0)))</f>
        <v>0</v>
      </c>
      <c r="CC31" s="126">
        <f t="shared" si="80"/>
        <v>0</v>
      </c>
      <c r="CD31" s="126">
        <f t="shared" si="80"/>
        <v>0</v>
      </c>
      <c r="CE31" s="126">
        <f t="shared" si="80"/>
        <v>0</v>
      </c>
      <c r="CF31" s="126">
        <f t="shared" si="80"/>
        <v>0</v>
      </c>
      <c r="CG31" s="126">
        <f t="shared" si="80"/>
        <v>0</v>
      </c>
      <c r="CH31" s="126">
        <f t="shared" si="80"/>
        <v>0</v>
      </c>
      <c r="CI31" s="126">
        <f t="shared" si="80"/>
        <v>0</v>
      </c>
      <c r="CJ31" s="126">
        <f t="shared" si="80"/>
        <v>0</v>
      </c>
      <c r="CK31" s="126">
        <f t="shared" si="80"/>
        <v>0</v>
      </c>
      <c r="CL31" s="126">
        <f t="shared" si="80"/>
        <v>0</v>
      </c>
      <c r="CM31" s="126">
        <f t="shared" si="80"/>
        <v>0</v>
      </c>
      <c r="CN31" s="126">
        <f t="shared" si="80"/>
        <v>0</v>
      </c>
      <c r="CO31" s="126">
        <f t="shared" si="80"/>
        <v>0</v>
      </c>
      <c r="CP31" s="126">
        <f t="shared" si="80"/>
        <v>0</v>
      </c>
      <c r="CQ31" s="126">
        <f t="shared" si="80"/>
        <v>0</v>
      </c>
      <c r="CR31" s="126">
        <f t="shared" si="80"/>
        <v>0</v>
      </c>
      <c r="CS31" s="126">
        <f t="shared" si="80"/>
        <v>0</v>
      </c>
      <c r="CT31" s="126">
        <f t="shared" si="80"/>
        <v>0</v>
      </c>
      <c r="CU31" s="126">
        <f t="shared" si="80"/>
        <v>0</v>
      </c>
      <c r="CV31" s="126">
        <f t="shared" si="80"/>
        <v>0</v>
      </c>
      <c r="CW31" s="126">
        <f t="shared" si="80"/>
        <v>0</v>
      </c>
      <c r="CX31" s="126">
        <f t="shared" si="80"/>
        <v>0</v>
      </c>
      <c r="CY31" s="126">
        <f t="shared" si="80"/>
        <v>0</v>
      </c>
      <c r="CZ31" s="126">
        <f t="shared" si="80"/>
        <v>0</v>
      </c>
      <c r="DA31" s="126">
        <f t="shared" si="80"/>
        <v>0</v>
      </c>
      <c r="DB31" s="126">
        <f t="shared" si="80"/>
        <v>0</v>
      </c>
      <c r="DC31" s="126">
        <f t="shared" si="80"/>
        <v>0</v>
      </c>
      <c r="DD31" s="126">
        <f t="shared" si="80"/>
        <v>0</v>
      </c>
      <c r="DE31" s="126">
        <f t="shared" si="80"/>
        <v>0</v>
      </c>
      <c r="DF31" s="126">
        <f t="shared" si="80"/>
        <v>0</v>
      </c>
      <c r="DG31" s="126">
        <f t="shared" si="80"/>
        <v>0</v>
      </c>
      <c r="DH31" s="126">
        <f t="shared" si="80"/>
        <v>0</v>
      </c>
      <c r="DI31" s="126">
        <f t="shared" si="80"/>
        <v>0</v>
      </c>
      <c r="DJ31" s="126">
        <f t="shared" si="80"/>
        <v>0</v>
      </c>
      <c r="DK31" s="126">
        <f t="shared" si="80"/>
        <v>0</v>
      </c>
    </row>
    <row r="32" spans="1:115" x14ac:dyDescent="0.15">
      <c r="A32" s="125">
        <v>27</v>
      </c>
      <c r="B32" s="125">
        <f>IF(ISNA(VLOOKUP(C:C,耐用年数表!S:W,COLUMN(耐用年数表!W:W)-COLUMN(耐用年数表!S:S)+1,0)),0,VLOOKUP(C:C,耐用年数表!S:W,COLUMN(耐用年数表!W:W)-COLUMN(耐用年数表!S:S)+1,0))</f>
        <v>0</v>
      </c>
      <c r="C32" s="125" t="str">
        <f>IF(減価償却費!C:C="","",減価償却費!C:C)</f>
        <v/>
      </c>
      <c r="D32" s="125" t="str">
        <f>IF(減価償却費!F:F="","",VLOOKUP(IF(減価償却費!E:E="","R",減価償却費!E:E)&amp;減価償却費!F:F,耐用年数表!G:H,COLUMN(耐用年数表!H:H)-COLUMN(耐用年数表!G:G)+1,0))</f>
        <v/>
      </c>
      <c r="E32" s="125" t="str">
        <f>IF(D:D="","",IF(減価償却費!G:G="",1,減価償却費!G:G))</f>
        <v/>
      </c>
      <c r="F32" s="125" t="str">
        <f>IF(減価償却費!W:W="","",減価償却費!W:W)</f>
        <v/>
      </c>
      <c r="G32" s="125" t="str">
        <f t="shared" si="16"/>
        <v/>
      </c>
      <c r="H32" s="127" t="str">
        <f>IF(減価償却費!H:H="","",減価償却費!H:H)</f>
        <v/>
      </c>
      <c r="I32" s="126" t="str">
        <f t="shared" si="17"/>
        <v/>
      </c>
      <c r="J32" s="170" t="str">
        <f>IF(G:G=1,0,IF(ISNA(VLOOKUP(C:C,耐用年数表!S:X,COLUMN(耐用年数表!X:X)-COLUMN(耐用年数表!S:S)+1,0)),"",VLOOKUP(C:C,耐用年数表!S:X,COLUMN(耐用年数表!X:X)-COLUMN(耐用年数表!S:S)+1,0)))</f>
        <v/>
      </c>
      <c r="K32" s="126" t="str">
        <f t="shared" si="18"/>
        <v/>
      </c>
      <c r="L32" s="126" t="str">
        <f t="shared" si="19"/>
        <v/>
      </c>
      <c r="M32" s="126" t="str">
        <f t="shared" si="20"/>
        <v/>
      </c>
      <c r="N32" s="126" t="str">
        <f t="shared" si="21"/>
        <v/>
      </c>
      <c r="O32" s="125" t="str">
        <f t="shared" si="22"/>
        <v/>
      </c>
      <c r="P32" s="126" t="str">
        <f t="shared" si="1"/>
        <v/>
      </c>
      <c r="Q32" s="126" t="str">
        <f>IF(H:H="","",IF(減価償却費!R:R="",100,減価償却費!R:R))</f>
        <v/>
      </c>
      <c r="R32" s="126" t="str">
        <f t="shared" si="23"/>
        <v/>
      </c>
      <c r="S32" s="125" t="str">
        <f t="shared" si="24"/>
        <v/>
      </c>
      <c r="T32" s="125" t="str">
        <f t="shared" si="25"/>
        <v/>
      </c>
      <c r="U32" s="766" t="str">
        <f>IF(D:D="","",VLOOKUP(C:C,耐用年数表!S:Y,COLUMN(IF(D:D&lt;=1997,耐用年数表!T:T,IF(D:D&lt;=2000,耐用年数表!U:U,IF(D:D&lt;=2008,耐用年数表!V:V,耐用年数表!Y:Y))))-COLUMN(耐用年数表!S:S)+1,0))</f>
        <v/>
      </c>
      <c r="V32" s="125" t="str">
        <f>IF(U:U="","",VLOOKUP(U:U,耐用年数表!A:E,IF(G:G=1,COLUMN(耐用年数表!E:E),COLUMN(耐用年数表!B:B)),0))</f>
        <v/>
      </c>
      <c r="W32" s="125" t="str">
        <f t="shared" si="2"/>
        <v/>
      </c>
      <c r="X32" s="126">
        <f t="shared" si="3"/>
        <v>0</v>
      </c>
      <c r="Y32" s="768" t="str">
        <f>IF(D:D&lt;=1997,VLOOKUP(C:C,耐用年数表!S:Y,COLUMN(耐用年数表!T:T)-COLUMN(耐用年数表!S:S)+1,0),"")</f>
        <v/>
      </c>
      <c r="Z32" s="764" t="str">
        <f>IF(Y:Y="","",VLOOKUP(Y:Y,耐用年数表!A:E,COLUMN(耐用年数表!B:B),0))</f>
        <v/>
      </c>
      <c r="AA32" s="768" t="str">
        <f>IF(D:D&lt;=2000,VLOOKUP(C:C,耐用年数表!S:Y,COLUMN(耐用年数表!U:U)-COLUMN(耐用年数表!S:S)+1,0),"")</f>
        <v/>
      </c>
      <c r="AB32" s="764" t="str">
        <f>IF(AA:AA="","",VLOOKUP(AA:AA,耐用年数表!A:E,COLUMN(耐用年数表!B:B),0))</f>
        <v/>
      </c>
      <c r="AC32" s="768" t="str">
        <f>IF(D:D&lt;=2008,VLOOKUP(C:C,耐用年数表!S:Y,COLUMN(耐用年数表!V:V)-COLUMN(耐用年数表!S:S)+1,0),"")</f>
        <v/>
      </c>
      <c r="AD32" s="764" t="str">
        <f>IF(AC:AC="","",VLOOKUP(AC:AC,耐用年数表!A:E,IF(G:G=1,COLUMN(耐用年数表!E:E),COLUMN(耐用年数表!B:B)),0))</f>
        <v/>
      </c>
      <c r="AE32" s="768" t="e">
        <f>IF(D:D&lt;=$D$3,VLOOKUP(C:C,耐用年数表!S:Y,COLUMN(耐用年数表!Y:Y)-COLUMN(耐用年数表!S:S)+1,0),"")</f>
        <v>#N/A</v>
      </c>
      <c r="AF32" s="764" t="e">
        <f>IF(AE:AE="","",VLOOKUP(AE:AE,耐用年数表!A:E,IF(G:G=1,COLUMN(耐用年数表!E:E),COLUMN(耐用年数表!B:B)),0))</f>
        <v>#N/A</v>
      </c>
      <c r="AG32" s="782" t="str">
        <f t="shared" si="4"/>
        <v/>
      </c>
      <c r="AH32" s="769" t="str">
        <f t="shared" si="5"/>
        <v/>
      </c>
      <c r="AI32" s="125" t="str">
        <f t="shared" si="6"/>
        <v/>
      </c>
      <c r="AJ32" s="126">
        <f t="shared" si="26"/>
        <v>0</v>
      </c>
      <c r="AK32" s="126">
        <f t="shared" si="7"/>
        <v>0</v>
      </c>
      <c r="AL32" s="768" t="e">
        <f t="shared" si="27"/>
        <v>#N/A</v>
      </c>
      <c r="AM32" s="781">
        <f t="shared" si="8"/>
        <v>0</v>
      </c>
      <c r="AN32" s="768">
        <f t="shared" si="9"/>
        <v>0</v>
      </c>
      <c r="AO32" s="771">
        <f t="shared" si="10"/>
        <v>0</v>
      </c>
      <c r="AP32" s="126" t="str">
        <f t="shared" si="11"/>
        <v/>
      </c>
      <c r="AQ32" s="764" t="str">
        <f t="shared" si="12"/>
        <v/>
      </c>
      <c r="AR32" s="126" t="str">
        <f t="shared" si="28"/>
        <v/>
      </c>
      <c r="AS32" s="766">
        <f t="shared" si="29"/>
        <v>0</v>
      </c>
      <c r="AT32" s="771" t="str">
        <f t="shared" si="13"/>
        <v/>
      </c>
      <c r="AU32" s="768">
        <f t="shared" si="30"/>
        <v>0</v>
      </c>
      <c r="AV32" s="771">
        <f t="shared" ref="AV32:CA32" si="81">AV112+IF($AH32="",0,IF(AND($D32+AV$5-1&gt;=$AH32,$D32+AV$5-1&lt;=$AH32+3),$AJ32,IF($D32+AV$5-1=$AH32+4,$AK32,0)))</f>
        <v>0</v>
      </c>
      <c r="AW32" s="126">
        <f t="shared" si="81"/>
        <v>0</v>
      </c>
      <c r="AX32" s="776">
        <f t="shared" si="81"/>
        <v>0</v>
      </c>
      <c r="AY32" s="126">
        <f t="shared" si="81"/>
        <v>0</v>
      </c>
      <c r="AZ32" s="126">
        <f t="shared" si="81"/>
        <v>0</v>
      </c>
      <c r="BA32" s="126">
        <f t="shared" si="81"/>
        <v>0</v>
      </c>
      <c r="BB32" s="126">
        <f t="shared" si="81"/>
        <v>0</v>
      </c>
      <c r="BC32" s="126">
        <f t="shared" si="81"/>
        <v>0</v>
      </c>
      <c r="BD32" s="126">
        <f t="shared" si="81"/>
        <v>0</v>
      </c>
      <c r="BE32" s="126">
        <f t="shared" si="81"/>
        <v>0</v>
      </c>
      <c r="BF32" s="126">
        <f t="shared" si="81"/>
        <v>0</v>
      </c>
      <c r="BG32" s="126">
        <f t="shared" si="81"/>
        <v>0</v>
      </c>
      <c r="BH32" s="126">
        <f t="shared" si="81"/>
        <v>0</v>
      </c>
      <c r="BI32" s="126">
        <f t="shared" si="81"/>
        <v>0</v>
      </c>
      <c r="BJ32" s="126">
        <f t="shared" si="81"/>
        <v>0</v>
      </c>
      <c r="BK32" s="126">
        <f t="shared" si="81"/>
        <v>0</v>
      </c>
      <c r="BL32" s="126">
        <f t="shared" si="81"/>
        <v>0</v>
      </c>
      <c r="BM32" s="126">
        <f t="shared" si="81"/>
        <v>0</v>
      </c>
      <c r="BN32" s="126">
        <f t="shared" si="81"/>
        <v>0</v>
      </c>
      <c r="BO32" s="126">
        <f t="shared" si="81"/>
        <v>0</v>
      </c>
      <c r="BP32" s="126">
        <f t="shared" si="81"/>
        <v>0</v>
      </c>
      <c r="BQ32" s="126">
        <f t="shared" si="81"/>
        <v>0</v>
      </c>
      <c r="BR32" s="126">
        <f t="shared" si="81"/>
        <v>0</v>
      </c>
      <c r="BS32" s="126">
        <f t="shared" si="81"/>
        <v>0</v>
      </c>
      <c r="BT32" s="126">
        <f t="shared" si="81"/>
        <v>0</v>
      </c>
      <c r="BU32" s="126">
        <f t="shared" si="81"/>
        <v>0</v>
      </c>
      <c r="BV32" s="126">
        <f t="shared" si="81"/>
        <v>0</v>
      </c>
      <c r="BW32" s="126">
        <f t="shared" si="81"/>
        <v>0</v>
      </c>
      <c r="BX32" s="126">
        <f t="shared" si="81"/>
        <v>0</v>
      </c>
      <c r="BY32" s="126">
        <f t="shared" si="81"/>
        <v>0</v>
      </c>
      <c r="BZ32" s="126">
        <f t="shared" si="81"/>
        <v>0</v>
      </c>
      <c r="CA32" s="126">
        <f t="shared" si="81"/>
        <v>0</v>
      </c>
      <c r="CB32" s="126">
        <f t="shared" ref="CB32:DK32" si="82">CB112+IF($AH32="",0,IF(AND($D32+CB$5-1&gt;=$AH32,$D32+CB$5-1&lt;=$AH32+3),$AJ32,IF($D32+CB$5-1=$AH32+4,$AK32,0)))</f>
        <v>0</v>
      </c>
      <c r="CC32" s="126">
        <f t="shared" si="82"/>
        <v>0</v>
      </c>
      <c r="CD32" s="126">
        <f t="shared" si="82"/>
        <v>0</v>
      </c>
      <c r="CE32" s="126">
        <f t="shared" si="82"/>
        <v>0</v>
      </c>
      <c r="CF32" s="126">
        <f t="shared" si="82"/>
        <v>0</v>
      </c>
      <c r="CG32" s="126">
        <f t="shared" si="82"/>
        <v>0</v>
      </c>
      <c r="CH32" s="126">
        <f t="shared" si="82"/>
        <v>0</v>
      </c>
      <c r="CI32" s="126">
        <f t="shared" si="82"/>
        <v>0</v>
      </c>
      <c r="CJ32" s="126">
        <f t="shared" si="82"/>
        <v>0</v>
      </c>
      <c r="CK32" s="126">
        <f t="shared" si="82"/>
        <v>0</v>
      </c>
      <c r="CL32" s="126">
        <f t="shared" si="82"/>
        <v>0</v>
      </c>
      <c r="CM32" s="126">
        <f t="shared" si="82"/>
        <v>0</v>
      </c>
      <c r="CN32" s="126">
        <f t="shared" si="82"/>
        <v>0</v>
      </c>
      <c r="CO32" s="126">
        <f t="shared" si="82"/>
        <v>0</v>
      </c>
      <c r="CP32" s="126">
        <f t="shared" si="82"/>
        <v>0</v>
      </c>
      <c r="CQ32" s="126">
        <f t="shared" si="82"/>
        <v>0</v>
      </c>
      <c r="CR32" s="126">
        <f t="shared" si="82"/>
        <v>0</v>
      </c>
      <c r="CS32" s="126">
        <f t="shared" si="82"/>
        <v>0</v>
      </c>
      <c r="CT32" s="126">
        <f t="shared" si="82"/>
        <v>0</v>
      </c>
      <c r="CU32" s="126">
        <f t="shared" si="82"/>
        <v>0</v>
      </c>
      <c r="CV32" s="126">
        <f t="shared" si="82"/>
        <v>0</v>
      </c>
      <c r="CW32" s="126">
        <f t="shared" si="82"/>
        <v>0</v>
      </c>
      <c r="CX32" s="126">
        <f t="shared" si="82"/>
        <v>0</v>
      </c>
      <c r="CY32" s="126">
        <f t="shared" si="82"/>
        <v>0</v>
      </c>
      <c r="CZ32" s="126">
        <f t="shared" si="82"/>
        <v>0</v>
      </c>
      <c r="DA32" s="126">
        <f t="shared" si="82"/>
        <v>0</v>
      </c>
      <c r="DB32" s="126">
        <f t="shared" si="82"/>
        <v>0</v>
      </c>
      <c r="DC32" s="126">
        <f t="shared" si="82"/>
        <v>0</v>
      </c>
      <c r="DD32" s="126">
        <f t="shared" si="82"/>
        <v>0</v>
      </c>
      <c r="DE32" s="126">
        <f t="shared" si="82"/>
        <v>0</v>
      </c>
      <c r="DF32" s="126">
        <f t="shared" si="82"/>
        <v>0</v>
      </c>
      <c r="DG32" s="126">
        <f t="shared" si="82"/>
        <v>0</v>
      </c>
      <c r="DH32" s="126">
        <f t="shared" si="82"/>
        <v>0</v>
      </c>
      <c r="DI32" s="126">
        <f t="shared" si="82"/>
        <v>0</v>
      </c>
      <c r="DJ32" s="126">
        <f t="shared" si="82"/>
        <v>0</v>
      </c>
      <c r="DK32" s="126">
        <f t="shared" si="82"/>
        <v>0</v>
      </c>
    </row>
    <row r="33" spans="1:115" x14ac:dyDescent="0.15">
      <c r="A33" s="125">
        <v>28</v>
      </c>
      <c r="B33" s="125">
        <f>IF(ISNA(VLOOKUP(C:C,耐用年数表!S:W,COLUMN(耐用年数表!W:W)-COLUMN(耐用年数表!S:S)+1,0)),0,VLOOKUP(C:C,耐用年数表!S:W,COLUMN(耐用年数表!W:W)-COLUMN(耐用年数表!S:S)+1,0))</f>
        <v>0</v>
      </c>
      <c r="C33" s="125" t="str">
        <f>IF(減価償却費!C:C="","",減価償却費!C:C)</f>
        <v/>
      </c>
      <c r="D33" s="125" t="str">
        <f>IF(減価償却費!F:F="","",VLOOKUP(IF(減価償却費!E:E="","R",減価償却費!E:E)&amp;減価償却費!F:F,耐用年数表!G:H,COLUMN(耐用年数表!H:H)-COLUMN(耐用年数表!G:G)+1,0))</f>
        <v/>
      </c>
      <c r="E33" s="125" t="str">
        <f>IF(D:D="","",IF(減価償却費!G:G="",1,減価償却費!G:G))</f>
        <v/>
      </c>
      <c r="F33" s="125" t="str">
        <f>IF(減価償却費!W:W="","",減価償却費!W:W)</f>
        <v/>
      </c>
      <c r="G33" s="125" t="str">
        <f t="shared" si="16"/>
        <v/>
      </c>
      <c r="H33" s="127" t="str">
        <f>IF(減価償却費!H:H="","",減価償却費!H:H)</f>
        <v/>
      </c>
      <c r="I33" s="126" t="str">
        <f t="shared" si="17"/>
        <v/>
      </c>
      <c r="J33" s="170" t="str">
        <f>IF(G:G=1,0,IF(ISNA(VLOOKUP(C:C,耐用年数表!S:X,COLUMN(耐用年数表!X:X)-COLUMN(耐用年数表!S:S)+1,0)),"",VLOOKUP(C:C,耐用年数表!S:X,COLUMN(耐用年数表!X:X)-COLUMN(耐用年数表!S:S)+1,0)))</f>
        <v/>
      </c>
      <c r="K33" s="126" t="str">
        <f t="shared" si="18"/>
        <v/>
      </c>
      <c r="L33" s="126" t="str">
        <f t="shared" si="19"/>
        <v/>
      </c>
      <c r="M33" s="126" t="str">
        <f t="shared" si="20"/>
        <v/>
      </c>
      <c r="N33" s="126" t="str">
        <f t="shared" si="21"/>
        <v/>
      </c>
      <c r="O33" s="125" t="str">
        <f t="shared" si="22"/>
        <v/>
      </c>
      <c r="P33" s="126" t="str">
        <f t="shared" si="1"/>
        <v/>
      </c>
      <c r="Q33" s="126" t="str">
        <f>IF(H:H="","",IF(減価償却費!R:R="",100,減価償却費!R:R))</f>
        <v/>
      </c>
      <c r="R33" s="126" t="str">
        <f t="shared" si="23"/>
        <v/>
      </c>
      <c r="S33" s="125" t="str">
        <f t="shared" si="24"/>
        <v/>
      </c>
      <c r="T33" s="125" t="str">
        <f t="shared" si="25"/>
        <v/>
      </c>
      <c r="U33" s="766" t="str">
        <f>IF(D:D="","",VLOOKUP(C:C,耐用年数表!S:Y,COLUMN(IF(D:D&lt;=1997,耐用年数表!T:T,IF(D:D&lt;=2000,耐用年数表!U:U,IF(D:D&lt;=2008,耐用年数表!V:V,耐用年数表!Y:Y))))-COLUMN(耐用年数表!S:S)+1,0))</f>
        <v/>
      </c>
      <c r="V33" s="125" t="str">
        <f>IF(U:U="","",VLOOKUP(U:U,耐用年数表!A:E,IF(G:G=1,COLUMN(耐用年数表!E:E),COLUMN(耐用年数表!B:B)),0))</f>
        <v/>
      </c>
      <c r="W33" s="125" t="str">
        <f t="shared" si="2"/>
        <v/>
      </c>
      <c r="X33" s="126">
        <f t="shared" si="3"/>
        <v>0</v>
      </c>
      <c r="Y33" s="768" t="str">
        <f>IF(D:D&lt;=1997,VLOOKUP(C:C,耐用年数表!S:Y,COLUMN(耐用年数表!T:T)-COLUMN(耐用年数表!S:S)+1,0),"")</f>
        <v/>
      </c>
      <c r="Z33" s="764" t="str">
        <f>IF(Y:Y="","",VLOOKUP(Y:Y,耐用年数表!A:E,COLUMN(耐用年数表!B:B),0))</f>
        <v/>
      </c>
      <c r="AA33" s="768" t="str">
        <f>IF(D:D&lt;=2000,VLOOKUP(C:C,耐用年数表!S:Y,COLUMN(耐用年数表!U:U)-COLUMN(耐用年数表!S:S)+1,0),"")</f>
        <v/>
      </c>
      <c r="AB33" s="764" t="str">
        <f>IF(AA:AA="","",VLOOKUP(AA:AA,耐用年数表!A:E,COLUMN(耐用年数表!B:B),0))</f>
        <v/>
      </c>
      <c r="AC33" s="768" t="str">
        <f>IF(D:D&lt;=2008,VLOOKUP(C:C,耐用年数表!S:Y,COLUMN(耐用年数表!V:V)-COLUMN(耐用年数表!S:S)+1,0),"")</f>
        <v/>
      </c>
      <c r="AD33" s="764" t="str">
        <f>IF(AC:AC="","",VLOOKUP(AC:AC,耐用年数表!A:E,IF(G:G=1,COLUMN(耐用年数表!E:E),COLUMN(耐用年数表!B:B)),0))</f>
        <v/>
      </c>
      <c r="AE33" s="768" t="e">
        <f>IF(D:D&lt;=$D$3,VLOOKUP(C:C,耐用年数表!S:Y,COLUMN(耐用年数表!Y:Y)-COLUMN(耐用年数表!S:S)+1,0),"")</f>
        <v>#N/A</v>
      </c>
      <c r="AF33" s="764" t="e">
        <f>IF(AE:AE="","",VLOOKUP(AE:AE,耐用年数表!A:E,IF(G:G=1,COLUMN(耐用年数表!E:E),COLUMN(耐用年数表!B:B)),0))</f>
        <v>#N/A</v>
      </c>
      <c r="AG33" s="782" t="str">
        <f t="shared" si="4"/>
        <v/>
      </c>
      <c r="AH33" s="769" t="str">
        <f t="shared" si="5"/>
        <v/>
      </c>
      <c r="AI33" s="125" t="str">
        <f t="shared" si="6"/>
        <v/>
      </c>
      <c r="AJ33" s="126">
        <f t="shared" si="26"/>
        <v>0</v>
      </c>
      <c r="AK33" s="126">
        <f t="shared" si="7"/>
        <v>0</v>
      </c>
      <c r="AL33" s="768" t="e">
        <f t="shared" si="27"/>
        <v>#N/A</v>
      </c>
      <c r="AM33" s="781">
        <f t="shared" si="8"/>
        <v>0</v>
      </c>
      <c r="AN33" s="768">
        <f t="shared" si="9"/>
        <v>0</v>
      </c>
      <c r="AO33" s="771">
        <f t="shared" si="10"/>
        <v>0</v>
      </c>
      <c r="AP33" s="126" t="str">
        <f t="shared" si="11"/>
        <v/>
      </c>
      <c r="AQ33" s="764" t="str">
        <f t="shared" si="12"/>
        <v/>
      </c>
      <c r="AR33" s="126" t="str">
        <f t="shared" si="28"/>
        <v/>
      </c>
      <c r="AS33" s="766">
        <f t="shared" si="29"/>
        <v>0</v>
      </c>
      <c r="AT33" s="771" t="str">
        <f t="shared" si="13"/>
        <v/>
      </c>
      <c r="AU33" s="768">
        <f t="shared" si="30"/>
        <v>0</v>
      </c>
      <c r="AV33" s="771">
        <f t="shared" ref="AV33:CA33" si="83">AV113+IF($AH33="",0,IF(AND($D33+AV$5-1&gt;=$AH33,$D33+AV$5-1&lt;=$AH33+3),$AJ33,IF($D33+AV$5-1=$AH33+4,$AK33,0)))</f>
        <v>0</v>
      </c>
      <c r="AW33" s="126">
        <f t="shared" si="83"/>
        <v>0</v>
      </c>
      <c r="AX33" s="776">
        <f t="shared" si="83"/>
        <v>0</v>
      </c>
      <c r="AY33" s="126">
        <f t="shared" si="83"/>
        <v>0</v>
      </c>
      <c r="AZ33" s="126">
        <f t="shared" si="83"/>
        <v>0</v>
      </c>
      <c r="BA33" s="126">
        <f t="shared" si="83"/>
        <v>0</v>
      </c>
      <c r="BB33" s="126">
        <f t="shared" si="83"/>
        <v>0</v>
      </c>
      <c r="BC33" s="126">
        <f t="shared" si="83"/>
        <v>0</v>
      </c>
      <c r="BD33" s="126">
        <f t="shared" si="83"/>
        <v>0</v>
      </c>
      <c r="BE33" s="126">
        <f t="shared" si="83"/>
        <v>0</v>
      </c>
      <c r="BF33" s="126">
        <f t="shared" si="83"/>
        <v>0</v>
      </c>
      <c r="BG33" s="126">
        <f t="shared" si="83"/>
        <v>0</v>
      </c>
      <c r="BH33" s="126">
        <f t="shared" si="83"/>
        <v>0</v>
      </c>
      <c r="BI33" s="126">
        <f t="shared" si="83"/>
        <v>0</v>
      </c>
      <c r="BJ33" s="126">
        <f t="shared" si="83"/>
        <v>0</v>
      </c>
      <c r="BK33" s="126">
        <f t="shared" si="83"/>
        <v>0</v>
      </c>
      <c r="BL33" s="126">
        <f t="shared" si="83"/>
        <v>0</v>
      </c>
      <c r="BM33" s="126">
        <f t="shared" si="83"/>
        <v>0</v>
      </c>
      <c r="BN33" s="126">
        <f t="shared" si="83"/>
        <v>0</v>
      </c>
      <c r="BO33" s="126">
        <f t="shared" si="83"/>
        <v>0</v>
      </c>
      <c r="BP33" s="126">
        <f t="shared" si="83"/>
        <v>0</v>
      </c>
      <c r="BQ33" s="126">
        <f t="shared" si="83"/>
        <v>0</v>
      </c>
      <c r="BR33" s="126">
        <f t="shared" si="83"/>
        <v>0</v>
      </c>
      <c r="BS33" s="126">
        <f t="shared" si="83"/>
        <v>0</v>
      </c>
      <c r="BT33" s="126">
        <f t="shared" si="83"/>
        <v>0</v>
      </c>
      <c r="BU33" s="126">
        <f t="shared" si="83"/>
        <v>0</v>
      </c>
      <c r="BV33" s="126">
        <f t="shared" si="83"/>
        <v>0</v>
      </c>
      <c r="BW33" s="126">
        <f t="shared" si="83"/>
        <v>0</v>
      </c>
      <c r="BX33" s="126">
        <f t="shared" si="83"/>
        <v>0</v>
      </c>
      <c r="BY33" s="126">
        <f t="shared" si="83"/>
        <v>0</v>
      </c>
      <c r="BZ33" s="126">
        <f t="shared" si="83"/>
        <v>0</v>
      </c>
      <c r="CA33" s="126">
        <f t="shared" si="83"/>
        <v>0</v>
      </c>
      <c r="CB33" s="126">
        <f t="shared" ref="CB33:DK33" si="84">CB113+IF($AH33="",0,IF(AND($D33+CB$5-1&gt;=$AH33,$D33+CB$5-1&lt;=$AH33+3),$AJ33,IF($D33+CB$5-1=$AH33+4,$AK33,0)))</f>
        <v>0</v>
      </c>
      <c r="CC33" s="126">
        <f t="shared" si="84"/>
        <v>0</v>
      </c>
      <c r="CD33" s="126">
        <f t="shared" si="84"/>
        <v>0</v>
      </c>
      <c r="CE33" s="126">
        <f t="shared" si="84"/>
        <v>0</v>
      </c>
      <c r="CF33" s="126">
        <f t="shared" si="84"/>
        <v>0</v>
      </c>
      <c r="CG33" s="126">
        <f t="shared" si="84"/>
        <v>0</v>
      </c>
      <c r="CH33" s="126">
        <f t="shared" si="84"/>
        <v>0</v>
      </c>
      <c r="CI33" s="126">
        <f t="shared" si="84"/>
        <v>0</v>
      </c>
      <c r="CJ33" s="126">
        <f t="shared" si="84"/>
        <v>0</v>
      </c>
      <c r="CK33" s="126">
        <f t="shared" si="84"/>
        <v>0</v>
      </c>
      <c r="CL33" s="126">
        <f t="shared" si="84"/>
        <v>0</v>
      </c>
      <c r="CM33" s="126">
        <f t="shared" si="84"/>
        <v>0</v>
      </c>
      <c r="CN33" s="126">
        <f t="shared" si="84"/>
        <v>0</v>
      </c>
      <c r="CO33" s="126">
        <f t="shared" si="84"/>
        <v>0</v>
      </c>
      <c r="CP33" s="126">
        <f t="shared" si="84"/>
        <v>0</v>
      </c>
      <c r="CQ33" s="126">
        <f t="shared" si="84"/>
        <v>0</v>
      </c>
      <c r="CR33" s="126">
        <f t="shared" si="84"/>
        <v>0</v>
      </c>
      <c r="CS33" s="126">
        <f t="shared" si="84"/>
        <v>0</v>
      </c>
      <c r="CT33" s="126">
        <f t="shared" si="84"/>
        <v>0</v>
      </c>
      <c r="CU33" s="126">
        <f t="shared" si="84"/>
        <v>0</v>
      </c>
      <c r="CV33" s="126">
        <f t="shared" si="84"/>
        <v>0</v>
      </c>
      <c r="CW33" s="126">
        <f t="shared" si="84"/>
        <v>0</v>
      </c>
      <c r="CX33" s="126">
        <f t="shared" si="84"/>
        <v>0</v>
      </c>
      <c r="CY33" s="126">
        <f t="shared" si="84"/>
        <v>0</v>
      </c>
      <c r="CZ33" s="126">
        <f t="shared" si="84"/>
        <v>0</v>
      </c>
      <c r="DA33" s="126">
        <f t="shared" si="84"/>
        <v>0</v>
      </c>
      <c r="DB33" s="126">
        <f t="shared" si="84"/>
        <v>0</v>
      </c>
      <c r="DC33" s="126">
        <f t="shared" si="84"/>
        <v>0</v>
      </c>
      <c r="DD33" s="126">
        <f t="shared" si="84"/>
        <v>0</v>
      </c>
      <c r="DE33" s="126">
        <f t="shared" si="84"/>
        <v>0</v>
      </c>
      <c r="DF33" s="126">
        <f t="shared" si="84"/>
        <v>0</v>
      </c>
      <c r="DG33" s="126">
        <f t="shared" si="84"/>
        <v>0</v>
      </c>
      <c r="DH33" s="126">
        <f t="shared" si="84"/>
        <v>0</v>
      </c>
      <c r="DI33" s="126">
        <f t="shared" si="84"/>
        <v>0</v>
      </c>
      <c r="DJ33" s="126">
        <f t="shared" si="84"/>
        <v>0</v>
      </c>
      <c r="DK33" s="126">
        <f t="shared" si="84"/>
        <v>0</v>
      </c>
    </row>
    <row r="34" spans="1:115" x14ac:dyDescent="0.15">
      <c r="A34" s="125">
        <v>29</v>
      </c>
      <c r="B34" s="125">
        <f>IF(ISNA(VLOOKUP(C:C,耐用年数表!S:W,COLUMN(耐用年数表!W:W)-COLUMN(耐用年数表!S:S)+1,0)),0,VLOOKUP(C:C,耐用年数表!S:W,COLUMN(耐用年数表!W:W)-COLUMN(耐用年数表!S:S)+1,0))</f>
        <v>0</v>
      </c>
      <c r="C34" s="125" t="str">
        <f>IF(減価償却費!C:C="","",減価償却費!C:C)</f>
        <v/>
      </c>
      <c r="D34" s="125" t="str">
        <f>IF(減価償却費!F:F="","",VLOOKUP(IF(減価償却費!E:E="","R",減価償却費!E:E)&amp;減価償却費!F:F,耐用年数表!G:H,COLUMN(耐用年数表!H:H)-COLUMN(耐用年数表!G:G)+1,0))</f>
        <v/>
      </c>
      <c r="E34" s="125" t="str">
        <f>IF(D:D="","",IF(減価償却費!G:G="",1,減価償却費!G:G))</f>
        <v/>
      </c>
      <c r="F34" s="125" t="str">
        <f>IF(減価償却費!W:W="","",減価償却費!W:W)</f>
        <v/>
      </c>
      <c r="G34" s="125" t="str">
        <f t="shared" si="16"/>
        <v/>
      </c>
      <c r="H34" s="127" t="str">
        <f>IF(減価償却費!H:H="","",減価償却費!H:H)</f>
        <v/>
      </c>
      <c r="I34" s="126" t="str">
        <f t="shared" si="17"/>
        <v/>
      </c>
      <c r="J34" s="170" t="str">
        <f>IF(G:G=1,0,IF(ISNA(VLOOKUP(C:C,耐用年数表!S:X,COLUMN(耐用年数表!X:X)-COLUMN(耐用年数表!S:S)+1,0)),"",VLOOKUP(C:C,耐用年数表!S:X,COLUMN(耐用年数表!X:X)-COLUMN(耐用年数表!S:S)+1,0)))</f>
        <v/>
      </c>
      <c r="K34" s="126" t="str">
        <f t="shared" si="18"/>
        <v/>
      </c>
      <c r="L34" s="126" t="str">
        <f t="shared" si="19"/>
        <v/>
      </c>
      <c r="M34" s="126" t="str">
        <f t="shared" si="20"/>
        <v/>
      </c>
      <c r="N34" s="126" t="str">
        <f t="shared" si="21"/>
        <v/>
      </c>
      <c r="O34" s="125" t="str">
        <f t="shared" si="22"/>
        <v/>
      </c>
      <c r="P34" s="126" t="str">
        <f t="shared" si="1"/>
        <v/>
      </c>
      <c r="Q34" s="126" t="str">
        <f>IF(H:H="","",IF(減価償却費!R:R="",100,減価償却費!R:R))</f>
        <v/>
      </c>
      <c r="R34" s="126" t="str">
        <f t="shared" si="23"/>
        <v/>
      </c>
      <c r="S34" s="125" t="str">
        <f t="shared" si="24"/>
        <v/>
      </c>
      <c r="T34" s="125" t="str">
        <f t="shared" si="25"/>
        <v/>
      </c>
      <c r="U34" s="766" t="str">
        <f>IF(D:D="","",VLOOKUP(C:C,耐用年数表!S:Y,COLUMN(IF(D:D&lt;=1997,耐用年数表!T:T,IF(D:D&lt;=2000,耐用年数表!U:U,IF(D:D&lt;=2008,耐用年数表!V:V,耐用年数表!Y:Y))))-COLUMN(耐用年数表!S:S)+1,0))</f>
        <v/>
      </c>
      <c r="V34" s="125" t="str">
        <f>IF(U:U="","",VLOOKUP(U:U,耐用年数表!A:E,IF(G:G=1,COLUMN(耐用年数表!E:E),COLUMN(耐用年数表!B:B)),0))</f>
        <v/>
      </c>
      <c r="W34" s="125" t="str">
        <f t="shared" si="2"/>
        <v/>
      </c>
      <c r="X34" s="126">
        <f t="shared" si="3"/>
        <v>0</v>
      </c>
      <c r="Y34" s="768" t="str">
        <f>IF(D:D&lt;=1997,VLOOKUP(C:C,耐用年数表!S:Y,COLUMN(耐用年数表!T:T)-COLUMN(耐用年数表!S:S)+1,0),"")</f>
        <v/>
      </c>
      <c r="Z34" s="764" t="str">
        <f>IF(Y:Y="","",VLOOKUP(Y:Y,耐用年数表!A:E,COLUMN(耐用年数表!B:B),0))</f>
        <v/>
      </c>
      <c r="AA34" s="768" t="str">
        <f>IF(D:D&lt;=2000,VLOOKUP(C:C,耐用年数表!S:Y,COLUMN(耐用年数表!U:U)-COLUMN(耐用年数表!S:S)+1,0),"")</f>
        <v/>
      </c>
      <c r="AB34" s="764" t="str">
        <f>IF(AA:AA="","",VLOOKUP(AA:AA,耐用年数表!A:E,COLUMN(耐用年数表!B:B),0))</f>
        <v/>
      </c>
      <c r="AC34" s="768" t="str">
        <f>IF(D:D&lt;=2008,VLOOKUP(C:C,耐用年数表!S:Y,COLUMN(耐用年数表!V:V)-COLUMN(耐用年数表!S:S)+1,0),"")</f>
        <v/>
      </c>
      <c r="AD34" s="764" t="str">
        <f>IF(AC:AC="","",VLOOKUP(AC:AC,耐用年数表!A:E,IF(G:G=1,COLUMN(耐用年数表!E:E),COLUMN(耐用年数表!B:B)),0))</f>
        <v/>
      </c>
      <c r="AE34" s="768" t="e">
        <f>IF(D:D&lt;=$D$3,VLOOKUP(C:C,耐用年数表!S:Y,COLUMN(耐用年数表!Y:Y)-COLUMN(耐用年数表!S:S)+1,0),"")</f>
        <v>#N/A</v>
      </c>
      <c r="AF34" s="764" t="e">
        <f>IF(AE:AE="","",VLOOKUP(AE:AE,耐用年数表!A:E,IF(G:G=1,COLUMN(耐用年数表!E:E),COLUMN(耐用年数表!B:B)),0))</f>
        <v>#N/A</v>
      </c>
      <c r="AG34" s="782" t="str">
        <f t="shared" si="4"/>
        <v/>
      </c>
      <c r="AH34" s="769" t="str">
        <f t="shared" si="5"/>
        <v/>
      </c>
      <c r="AI34" s="125" t="str">
        <f t="shared" si="6"/>
        <v/>
      </c>
      <c r="AJ34" s="126">
        <f t="shared" si="26"/>
        <v>0</v>
      </c>
      <c r="AK34" s="126">
        <f t="shared" si="7"/>
        <v>0</v>
      </c>
      <c r="AL34" s="768" t="e">
        <f t="shared" si="27"/>
        <v>#N/A</v>
      </c>
      <c r="AM34" s="781">
        <f t="shared" si="8"/>
        <v>0</v>
      </c>
      <c r="AN34" s="768">
        <f t="shared" si="9"/>
        <v>0</v>
      </c>
      <c r="AO34" s="771">
        <f t="shared" si="10"/>
        <v>0</v>
      </c>
      <c r="AP34" s="126" t="str">
        <f t="shared" si="11"/>
        <v/>
      </c>
      <c r="AQ34" s="764" t="str">
        <f t="shared" si="12"/>
        <v/>
      </c>
      <c r="AR34" s="126" t="str">
        <f t="shared" si="28"/>
        <v/>
      </c>
      <c r="AS34" s="766">
        <f t="shared" si="29"/>
        <v>0</v>
      </c>
      <c r="AT34" s="771" t="str">
        <f t="shared" si="13"/>
        <v/>
      </c>
      <c r="AU34" s="768">
        <f t="shared" si="30"/>
        <v>0</v>
      </c>
      <c r="AV34" s="771">
        <f t="shared" ref="AV34:CA34" si="85">AV114+IF($AH34="",0,IF(AND($D34+AV$5-1&gt;=$AH34,$D34+AV$5-1&lt;=$AH34+3),$AJ34,IF($D34+AV$5-1=$AH34+4,$AK34,0)))</f>
        <v>0</v>
      </c>
      <c r="AW34" s="126">
        <f t="shared" si="85"/>
        <v>0</v>
      </c>
      <c r="AX34" s="776">
        <f t="shared" si="85"/>
        <v>0</v>
      </c>
      <c r="AY34" s="126">
        <f t="shared" si="85"/>
        <v>0</v>
      </c>
      <c r="AZ34" s="126">
        <f t="shared" si="85"/>
        <v>0</v>
      </c>
      <c r="BA34" s="126">
        <f t="shared" si="85"/>
        <v>0</v>
      </c>
      <c r="BB34" s="126">
        <f t="shared" si="85"/>
        <v>0</v>
      </c>
      <c r="BC34" s="126">
        <f t="shared" si="85"/>
        <v>0</v>
      </c>
      <c r="BD34" s="126">
        <f t="shared" si="85"/>
        <v>0</v>
      </c>
      <c r="BE34" s="126">
        <f t="shared" si="85"/>
        <v>0</v>
      </c>
      <c r="BF34" s="126">
        <f t="shared" si="85"/>
        <v>0</v>
      </c>
      <c r="BG34" s="126">
        <f t="shared" si="85"/>
        <v>0</v>
      </c>
      <c r="BH34" s="126">
        <f t="shared" si="85"/>
        <v>0</v>
      </c>
      <c r="BI34" s="126">
        <f t="shared" si="85"/>
        <v>0</v>
      </c>
      <c r="BJ34" s="126">
        <f t="shared" si="85"/>
        <v>0</v>
      </c>
      <c r="BK34" s="126">
        <f t="shared" si="85"/>
        <v>0</v>
      </c>
      <c r="BL34" s="126">
        <f t="shared" si="85"/>
        <v>0</v>
      </c>
      <c r="BM34" s="126">
        <f t="shared" si="85"/>
        <v>0</v>
      </c>
      <c r="BN34" s="126">
        <f t="shared" si="85"/>
        <v>0</v>
      </c>
      <c r="BO34" s="126">
        <f t="shared" si="85"/>
        <v>0</v>
      </c>
      <c r="BP34" s="126">
        <f t="shared" si="85"/>
        <v>0</v>
      </c>
      <c r="BQ34" s="126">
        <f t="shared" si="85"/>
        <v>0</v>
      </c>
      <c r="BR34" s="126">
        <f t="shared" si="85"/>
        <v>0</v>
      </c>
      <c r="BS34" s="126">
        <f t="shared" si="85"/>
        <v>0</v>
      </c>
      <c r="BT34" s="126">
        <f t="shared" si="85"/>
        <v>0</v>
      </c>
      <c r="BU34" s="126">
        <f t="shared" si="85"/>
        <v>0</v>
      </c>
      <c r="BV34" s="126">
        <f t="shared" si="85"/>
        <v>0</v>
      </c>
      <c r="BW34" s="126">
        <f t="shared" si="85"/>
        <v>0</v>
      </c>
      <c r="BX34" s="126">
        <f t="shared" si="85"/>
        <v>0</v>
      </c>
      <c r="BY34" s="126">
        <f t="shared" si="85"/>
        <v>0</v>
      </c>
      <c r="BZ34" s="126">
        <f t="shared" si="85"/>
        <v>0</v>
      </c>
      <c r="CA34" s="126">
        <f t="shared" si="85"/>
        <v>0</v>
      </c>
      <c r="CB34" s="126">
        <f t="shared" ref="CB34:DK34" si="86">CB114+IF($AH34="",0,IF(AND($D34+CB$5-1&gt;=$AH34,$D34+CB$5-1&lt;=$AH34+3),$AJ34,IF($D34+CB$5-1=$AH34+4,$AK34,0)))</f>
        <v>0</v>
      </c>
      <c r="CC34" s="126">
        <f t="shared" si="86"/>
        <v>0</v>
      </c>
      <c r="CD34" s="126">
        <f t="shared" si="86"/>
        <v>0</v>
      </c>
      <c r="CE34" s="126">
        <f t="shared" si="86"/>
        <v>0</v>
      </c>
      <c r="CF34" s="126">
        <f t="shared" si="86"/>
        <v>0</v>
      </c>
      <c r="CG34" s="126">
        <f t="shared" si="86"/>
        <v>0</v>
      </c>
      <c r="CH34" s="126">
        <f t="shared" si="86"/>
        <v>0</v>
      </c>
      <c r="CI34" s="126">
        <f t="shared" si="86"/>
        <v>0</v>
      </c>
      <c r="CJ34" s="126">
        <f t="shared" si="86"/>
        <v>0</v>
      </c>
      <c r="CK34" s="126">
        <f t="shared" si="86"/>
        <v>0</v>
      </c>
      <c r="CL34" s="126">
        <f t="shared" si="86"/>
        <v>0</v>
      </c>
      <c r="CM34" s="126">
        <f t="shared" si="86"/>
        <v>0</v>
      </c>
      <c r="CN34" s="126">
        <f t="shared" si="86"/>
        <v>0</v>
      </c>
      <c r="CO34" s="126">
        <f t="shared" si="86"/>
        <v>0</v>
      </c>
      <c r="CP34" s="126">
        <f t="shared" si="86"/>
        <v>0</v>
      </c>
      <c r="CQ34" s="126">
        <f t="shared" si="86"/>
        <v>0</v>
      </c>
      <c r="CR34" s="126">
        <f t="shared" si="86"/>
        <v>0</v>
      </c>
      <c r="CS34" s="126">
        <f t="shared" si="86"/>
        <v>0</v>
      </c>
      <c r="CT34" s="126">
        <f t="shared" si="86"/>
        <v>0</v>
      </c>
      <c r="CU34" s="126">
        <f t="shared" si="86"/>
        <v>0</v>
      </c>
      <c r="CV34" s="126">
        <f t="shared" si="86"/>
        <v>0</v>
      </c>
      <c r="CW34" s="126">
        <f t="shared" si="86"/>
        <v>0</v>
      </c>
      <c r="CX34" s="126">
        <f t="shared" si="86"/>
        <v>0</v>
      </c>
      <c r="CY34" s="126">
        <f t="shared" si="86"/>
        <v>0</v>
      </c>
      <c r="CZ34" s="126">
        <f t="shared" si="86"/>
        <v>0</v>
      </c>
      <c r="DA34" s="126">
        <f t="shared" si="86"/>
        <v>0</v>
      </c>
      <c r="DB34" s="126">
        <f t="shared" si="86"/>
        <v>0</v>
      </c>
      <c r="DC34" s="126">
        <f t="shared" si="86"/>
        <v>0</v>
      </c>
      <c r="DD34" s="126">
        <f t="shared" si="86"/>
        <v>0</v>
      </c>
      <c r="DE34" s="126">
        <f t="shared" si="86"/>
        <v>0</v>
      </c>
      <c r="DF34" s="126">
        <f t="shared" si="86"/>
        <v>0</v>
      </c>
      <c r="DG34" s="126">
        <f t="shared" si="86"/>
        <v>0</v>
      </c>
      <c r="DH34" s="126">
        <f t="shared" si="86"/>
        <v>0</v>
      </c>
      <c r="DI34" s="126">
        <f t="shared" si="86"/>
        <v>0</v>
      </c>
      <c r="DJ34" s="126">
        <f t="shared" si="86"/>
        <v>0</v>
      </c>
      <c r="DK34" s="126">
        <f t="shared" si="86"/>
        <v>0</v>
      </c>
    </row>
    <row r="35" spans="1:115" s="708" customFormat="1" x14ac:dyDescent="0.15">
      <c r="A35" s="708">
        <v>30</v>
      </c>
      <c r="B35" s="708">
        <f>IF(ISNA(VLOOKUP(C:C,耐用年数表!S:W,COLUMN(耐用年数表!W:W)-COLUMN(耐用年数表!S:S)+1,0)),0,VLOOKUP(C:C,耐用年数表!S:W,COLUMN(耐用年数表!W:W)-COLUMN(耐用年数表!S:S)+1,0))</f>
        <v>0</v>
      </c>
      <c r="C35" s="708" t="str">
        <f>IF(減価償却費!C:C="","",減価償却費!C:C)</f>
        <v/>
      </c>
      <c r="D35" s="125" t="str">
        <f>IF(減価償却費!F:F="","",VLOOKUP(IF(減価償却費!E:E="","R",減価償却費!E:E)&amp;減価償却費!F:F,耐用年数表!G:H,COLUMN(耐用年数表!H:H)-COLUMN(耐用年数表!G:G)+1,0))</f>
        <v/>
      </c>
      <c r="E35" s="708" t="str">
        <f>IF(D:D="","",IF(減価償却費!G:G="",1,減価償却費!G:G))</f>
        <v/>
      </c>
      <c r="F35" s="708" t="str">
        <f>IF(減価償却費!W:W="","",減価償却費!W:W)</f>
        <v/>
      </c>
      <c r="G35" s="708" t="str">
        <f t="shared" si="16"/>
        <v/>
      </c>
      <c r="H35" s="709" t="str">
        <f>IF(減価償却費!H:H="","",減価償却費!H:H)</f>
        <v/>
      </c>
      <c r="I35" s="710" t="str">
        <f t="shared" si="17"/>
        <v/>
      </c>
      <c r="J35" s="773" t="str">
        <f>IF(G:G=1,0,IF(ISNA(VLOOKUP(C:C,耐用年数表!S:X,COLUMN(耐用年数表!X:X)-COLUMN(耐用年数表!S:S)+1,0)),"",VLOOKUP(C:C,耐用年数表!S:X,COLUMN(耐用年数表!X:X)-COLUMN(耐用年数表!S:S)+1,0)))</f>
        <v/>
      </c>
      <c r="K35" s="710" t="str">
        <f t="shared" si="18"/>
        <v/>
      </c>
      <c r="L35" s="710" t="str">
        <f t="shared" si="19"/>
        <v/>
      </c>
      <c r="M35" s="710" t="str">
        <f t="shared" si="20"/>
        <v/>
      </c>
      <c r="N35" s="126" t="str">
        <f t="shared" si="21"/>
        <v/>
      </c>
      <c r="O35" s="125" t="str">
        <f t="shared" si="22"/>
        <v/>
      </c>
      <c r="P35" s="126" t="str">
        <f t="shared" si="1"/>
        <v/>
      </c>
      <c r="Q35" s="710" t="str">
        <f>IF(H:H="","",IF(減価償却費!R:R="",100,減価償却費!R:R))</f>
        <v/>
      </c>
      <c r="R35" s="126" t="str">
        <f t="shared" si="23"/>
        <v/>
      </c>
      <c r="S35" s="125" t="str">
        <f t="shared" si="24"/>
        <v/>
      </c>
      <c r="T35" s="125" t="str">
        <f t="shared" si="25"/>
        <v/>
      </c>
      <c r="U35" s="766" t="str">
        <f>IF(D:D="","",VLOOKUP(C:C,耐用年数表!S:Y,COLUMN(IF(D:D&lt;=1997,耐用年数表!T:T,IF(D:D&lt;=2000,耐用年数表!U:U,IF(D:D&lt;=2008,耐用年数表!V:V,耐用年数表!Y:Y))))-COLUMN(耐用年数表!S:S)+1,0))</f>
        <v/>
      </c>
      <c r="V35" s="708" t="str">
        <f>IF(U:U="","",VLOOKUP(U:U,耐用年数表!A:E,IF(G:G=1,COLUMN(耐用年数表!E:E),COLUMN(耐用年数表!B:B)),0))</f>
        <v/>
      </c>
      <c r="W35" s="125" t="str">
        <f t="shared" si="2"/>
        <v/>
      </c>
      <c r="X35" s="710">
        <f t="shared" si="3"/>
        <v>0</v>
      </c>
      <c r="Y35" s="772" t="str">
        <f>IF(D:D&lt;=1997,VLOOKUP(C:C,耐用年数表!S:Y,COLUMN(耐用年数表!T:T)-COLUMN(耐用年数表!S:S)+1,0),"")</f>
        <v/>
      </c>
      <c r="Z35" s="774" t="str">
        <f>IF(Y:Y="","",VLOOKUP(Y:Y,耐用年数表!A:E,COLUMN(耐用年数表!B:B),0))</f>
        <v/>
      </c>
      <c r="AA35" s="772" t="str">
        <f>IF(D:D&lt;=2000,VLOOKUP(C:C,耐用年数表!S:Y,COLUMN(耐用年数表!U:U)-COLUMN(耐用年数表!S:S)+1,0),"")</f>
        <v/>
      </c>
      <c r="AB35" s="774" t="str">
        <f>IF(AA:AA="","",VLOOKUP(AA:AA,耐用年数表!A:E,COLUMN(耐用年数表!B:B),0))</f>
        <v/>
      </c>
      <c r="AC35" s="772" t="str">
        <f>IF(D:D&lt;=2008,VLOOKUP(C:C,耐用年数表!S:Y,COLUMN(耐用年数表!V:V)-COLUMN(耐用年数表!S:S)+1,0),"")</f>
        <v/>
      </c>
      <c r="AD35" s="774" t="str">
        <f>IF(AC:AC="","",VLOOKUP(AC:AC,耐用年数表!A:E,IF(G:G=1,COLUMN(耐用年数表!E:E),COLUMN(耐用年数表!B:B)),0))</f>
        <v/>
      </c>
      <c r="AE35" s="772" t="e">
        <f>IF(D:D&lt;=$D$3,VLOOKUP(C:C,耐用年数表!S:Y,COLUMN(耐用年数表!Y:Y)-COLUMN(耐用年数表!S:S)+1,0),"")</f>
        <v>#N/A</v>
      </c>
      <c r="AF35" s="774" t="e">
        <f>IF(AE:AE="","",VLOOKUP(AE:AE,耐用年数表!A:E,IF(G:G=1,COLUMN(耐用年数表!E:E),COLUMN(耐用年数表!B:B)),0))</f>
        <v>#N/A</v>
      </c>
      <c r="AG35" s="782" t="str">
        <f t="shared" si="4"/>
        <v/>
      </c>
      <c r="AH35" s="769" t="str">
        <f t="shared" si="5"/>
        <v/>
      </c>
      <c r="AI35" s="125" t="str">
        <f t="shared" si="6"/>
        <v/>
      </c>
      <c r="AJ35" s="126">
        <f t="shared" si="26"/>
        <v>0</v>
      </c>
      <c r="AK35" s="126">
        <f t="shared" si="7"/>
        <v>0</v>
      </c>
      <c r="AL35" s="768" t="e">
        <f t="shared" si="27"/>
        <v>#N/A</v>
      </c>
      <c r="AM35" s="781">
        <f t="shared" si="8"/>
        <v>0</v>
      </c>
      <c r="AN35" s="768">
        <f t="shared" si="9"/>
        <v>0</v>
      </c>
      <c r="AO35" s="771">
        <f t="shared" si="10"/>
        <v>0</v>
      </c>
      <c r="AP35" s="126" t="str">
        <f t="shared" si="11"/>
        <v/>
      </c>
      <c r="AQ35" s="764" t="str">
        <f t="shared" si="12"/>
        <v/>
      </c>
      <c r="AR35" s="126" t="str">
        <f t="shared" si="28"/>
        <v/>
      </c>
      <c r="AS35" s="766">
        <f t="shared" si="29"/>
        <v>0</v>
      </c>
      <c r="AT35" s="771" t="str">
        <f t="shared" si="13"/>
        <v/>
      </c>
      <c r="AU35" s="768">
        <f t="shared" si="30"/>
        <v>0</v>
      </c>
      <c r="AV35" s="771">
        <f t="shared" ref="AV35:CA35" si="87">AV115+IF($AH35="",0,IF(AND($D35+AV$5-1&gt;=$AH35,$D35+AV$5-1&lt;=$AH35+3),$AJ35,IF($D35+AV$5-1=$AH35+4,$AK35,0)))</f>
        <v>0</v>
      </c>
      <c r="AW35" s="126">
        <f t="shared" si="87"/>
        <v>0</v>
      </c>
      <c r="AX35" s="776">
        <f t="shared" si="87"/>
        <v>0</v>
      </c>
      <c r="AY35" s="126">
        <f t="shared" si="87"/>
        <v>0</v>
      </c>
      <c r="AZ35" s="126">
        <f t="shared" si="87"/>
        <v>0</v>
      </c>
      <c r="BA35" s="126">
        <f t="shared" si="87"/>
        <v>0</v>
      </c>
      <c r="BB35" s="126">
        <f t="shared" si="87"/>
        <v>0</v>
      </c>
      <c r="BC35" s="126">
        <f t="shared" si="87"/>
        <v>0</v>
      </c>
      <c r="BD35" s="126">
        <f t="shared" si="87"/>
        <v>0</v>
      </c>
      <c r="BE35" s="126">
        <f t="shared" si="87"/>
        <v>0</v>
      </c>
      <c r="BF35" s="126">
        <f t="shared" si="87"/>
        <v>0</v>
      </c>
      <c r="BG35" s="126">
        <f t="shared" si="87"/>
        <v>0</v>
      </c>
      <c r="BH35" s="126">
        <f t="shared" si="87"/>
        <v>0</v>
      </c>
      <c r="BI35" s="126">
        <f t="shared" si="87"/>
        <v>0</v>
      </c>
      <c r="BJ35" s="126">
        <f t="shared" si="87"/>
        <v>0</v>
      </c>
      <c r="BK35" s="126">
        <f t="shared" si="87"/>
        <v>0</v>
      </c>
      <c r="BL35" s="126">
        <f t="shared" si="87"/>
        <v>0</v>
      </c>
      <c r="BM35" s="126">
        <f t="shared" si="87"/>
        <v>0</v>
      </c>
      <c r="BN35" s="126">
        <f t="shared" si="87"/>
        <v>0</v>
      </c>
      <c r="BO35" s="126">
        <f t="shared" si="87"/>
        <v>0</v>
      </c>
      <c r="BP35" s="126">
        <f t="shared" si="87"/>
        <v>0</v>
      </c>
      <c r="BQ35" s="126">
        <f t="shared" si="87"/>
        <v>0</v>
      </c>
      <c r="BR35" s="126">
        <f t="shared" si="87"/>
        <v>0</v>
      </c>
      <c r="BS35" s="126">
        <f t="shared" si="87"/>
        <v>0</v>
      </c>
      <c r="BT35" s="126">
        <f t="shared" si="87"/>
        <v>0</v>
      </c>
      <c r="BU35" s="126">
        <f t="shared" si="87"/>
        <v>0</v>
      </c>
      <c r="BV35" s="126">
        <f t="shared" si="87"/>
        <v>0</v>
      </c>
      <c r="BW35" s="126">
        <f t="shared" si="87"/>
        <v>0</v>
      </c>
      <c r="BX35" s="126">
        <f t="shared" si="87"/>
        <v>0</v>
      </c>
      <c r="BY35" s="126">
        <f t="shared" si="87"/>
        <v>0</v>
      </c>
      <c r="BZ35" s="126">
        <f t="shared" si="87"/>
        <v>0</v>
      </c>
      <c r="CA35" s="126">
        <f t="shared" si="87"/>
        <v>0</v>
      </c>
      <c r="CB35" s="126">
        <f t="shared" ref="CB35:DK35" si="88">CB115+IF($AH35="",0,IF(AND($D35+CB$5-1&gt;=$AH35,$D35+CB$5-1&lt;=$AH35+3),$AJ35,IF($D35+CB$5-1=$AH35+4,$AK35,0)))</f>
        <v>0</v>
      </c>
      <c r="CC35" s="126">
        <f t="shared" si="88"/>
        <v>0</v>
      </c>
      <c r="CD35" s="126">
        <f t="shared" si="88"/>
        <v>0</v>
      </c>
      <c r="CE35" s="126">
        <f t="shared" si="88"/>
        <v>0</v>
      </c>
      <c r="CF35" s="126">
        <f t="shared" si="88"/>
        <v>0</v>
      </c>
      <c r="CG35" s="126">
        <f t="shared" si="88"/>
        <v>0</v>
      </c>
      <c r="CH35" s="126">
        <f t="shared" si="88"/>
        <v>0</v>
      </c>
      <c r="CI35" s="126">
        <f t="shared" si="88"/>
        <v>0</v>
      </c>
      <c r="CJ35" s="126">
        <f t="shared" si="88"/>
        <v>0</v>
      </c>
      <c r="CK35" s="126">
        <f t="shared" si="88"/>
        <v>0</v>
      </c>
      <c r="CL35" s="126">
        <f t="shared" si="88"/>
        <v>0</v>
      </c>
      <c r="CM35" s="126">
        <f t="shared" si="88"/>
        <v>0</v>
      </c>
      <c r="CN35" s="126">
        <f t="shared" si="88"/>
        <v>0</v>
      </c>
      <c r="CO35" s="126">
        <f t="shared" si="88"/>
        <v>0</v>
      </c>
      <c r="CP35" s="126">
        <f t="shared" si="88"/>
        <v>0</v>
      </c>
      <c r="CQ35" s="126">
        <f t="shared" si="88"/>
        <v>0</v>
      </c>
      <c r="CR35" s="126">
        <f t="shared" si="88"/>
        <v>0</v>
      </c>
      <c r="CS35" s="126">
        <f t="shared" si="88"/>
        <v>0</v>
      </c>
      <c r="CT35" s="126">
        <f t="shared" si="88"/>
        <v>0</v>
      </c>
      <c r="CU35" s="126">
        <f t="shared" si="88"/>
        <v>0</v>
      </c>
      <c r="CV35" s="126">
        <f t="shared" si="88"/>
        <v>0</v>
      </c>
      <c r="CW35" s="126">
        <f t="shared" si="88"/>
        <v>0</v>
      </c>
      <c r="CX35" s="126">
        <f t="shared" si="88"/>
        <v>0</v>
      </c>
      <c r="CY35" s="126">
        <f t="shared" si="88"/>
        <v>0</v>
      </c>
      <c r="CZ35" s="126">
        <f t="shared" si="88"/>
        <v>0</v>
      </c>
      <c r="DA35" s="126">
        <f t="shared" si="88"/>
        <v>0</v>
      </c>
      <c r="DB35" s="126">
        <f t="shared" si="88"/>
        <v>0</v>
      </c>
      <c r="DC35" s="126">
        <f t="shared" si="88"/>
        <v>0</v>
      </c>
      <c r="DD35" s="126">
        <f t="shared" si="88"/>
        <v>0</v>
      </c>
      <c r="DE35" s="126">
        <f t="shared" si="88"/>
        <v>0</v>
      </c>
      <c r="DF35" s="126">
        <f t="shared" si="88"/>
        <v>0</v>
      </c>
      <c r="DG35" s="126">
        <f t="shared" si="88"/>
        <v>0</v>
      </c>
      <c r="DH35" s="126">
        <f t="shared" si="88"/>
        <v>0</v>
      </c>
      <c r="DI35" s="126">
        <f t="shared" si="88"/>
        <v>0</v>
      </c>
      <c r="DJ35" s="126">
        <f t="shared" si="88"/>
        <v>0</v>
      </c>
      <c r="DK35" s="126">
        <f t="shared" si="88"/>
        <v>0</v>
      </c>
    </row>
    <row r="43" spans="1:115" x14ac:dyDescent="0.15">
      <c r="AU43" s="766" t="s">
        <v>1034</v>
      </c>
    </row>
    <row r="44" spans="1:115" x14ac:dyDescent="0.15">
      <c r="AU44" s="766" t="s">
        <v>1032</v>
      </c>
      <c r="AX44" s="775" t="s">
        <v>1032</v>
      </c>
    </row>
    <row r="45" spans="1:115" x14ac:dyDescent="0.15">
      <c r="AU45" s="766">
        <v>1</v>
      </c>
      <c r="AV45" s="125">
        <f>AU45+1</f>
        <v>2</v>
      </c>
      <c r="AW45" s="125">
        <f>AV45+1</f>
        <v>3</v>
      </c>
      <c r="AX45" s="775">
        <f t="shared" ref="AX45:DI45" si="89">AW45+1</f>
        <v>4</v>
      </c>
      <c r="AY45" s="125">
        <f t="shared" si="89"/>
        <v>5</v>
      </c>
      <c r="AZ45" s="125">
        <f t="shared" si="89"/>
        <v>6</v>
      </c>
      <c r="BA45" s="125">
        <f t="shared" si="89"/>
        <v>7</v>
      </c>
      <c r="BB45" s="125">
        <f t="shared" si="89"/>
        <v>8</v>
      </c>
      <c r="BC45" s="125">
        <f t="shared" si="89"/>
        <v>9</v>
      </c>
      <c r="BD45" s="125">
        <f t="shared" si="89"/>
        <v>10</v>
      </c>
      <c r="BE45" s="125">
        <f t="shared" si="89"/>
        <v>11</v>
      </c>
      <c r="BF45" s="125">
        <f t="shared" si="89"/>
        <v>12</v>
      </c>
      <c r="BG45" s="125">
        <f t="shared" si="89"/>
        <v>13</v>
      </c>
      <c r="BH45" s="125">
        <f t="shared" si="89"/>
        <v>14</v>
      </c>
      <c r="BI45" s="125">
        <f t="shared" si="89"/>
        <v>15</v>
      </c>
      <c r="BJ45" s="125">
        <f t="shared" si="89"/>
        <v>16</v>
      </c>
      <c r="BK45" s="125">
        <f t="shared" si="89"/>
        <v>17</v>
      </c>
      <c r="BL45" s="125">
        <f t="shared" si="89"/>
        <v>18</v>
      </c>
      <c r="BM45" s="125">
        <f t="shared" si="89"/>
        <v>19</v>
      </c>
      <c r="BN45" s="125">
        <f t="shared" si="89"/>
        <v>20</v>
      </c>
      <c r="BO45" s="125">
        <f t="shared" si="89"/>
        <v>21</v>
      </c>
      <c r="BP45" s="125">
        <f t="shared" si="89"/>
        <v>22</v>
      </c>
      <c r="BQ45" s="125">
        <f t="shared" si="89"/>
        <v>23</v>
      </c>
      <c r="BR45" s="125">
        <f t="shared" si="89"/>
        <v>24</v>
      </c>
      <c r="BS45" s="125">
        <f t="shared" si="89"/>
        <v>25</v>
      </c>
      <c r="BT45" s="125">
        <f t="shared" si="89"/>
        <v>26</v>
      </c>
      <c r="BU45" s="125">
        <f t="shared" si="89"/>
        <v>27</v>
      </c>
      <c r="BV45" s="125">
        <f t="shared" si="89"/>
        <v>28</v>
      </c>
      <c r="BW45" s="125">
        <f t="shared" si="89"/>
        <v>29</v>
      </c>
      <c r="BX45" s="125">
        <f t="shared" si="89"/>
        <v>30</v>
      </c>
      <c r="BY45" s="125">
        <f t="shared" si="89"/>
        <v>31</v>
      </c>
      <c r="BZ45" s="125">
        <f t="shared" si="89"/>
        <v>32</v>
      </c>
      <c r="CA45" s="125">
        <f t="shared" si="89"/>
        <v>33</v>
      </c>
      <c r="CB45" s="125">
        <f t="shared" si="89"/>
        <v>34</v>
      </c>
      <c r="CC45" s="125">
        <f t="shared" si="89"/>
        <v>35</v>
      </c>
      <c r="CD45" s="125">
        <f t="shared" si="89"/>
        <v>36</v>
      </c>
      <c r="CE45" s="125">
        <f t="shared" si="89"/>
        <v>37</v>
      </c>
      <c r="CF45" s="125">
        <f t="shared" si="89"/>
        <v>38</v>
      </c>
      <c r="CG45" s="125">
        <f t="shared" si="89"/>
        <v>39</v>
      </c>
      <c r="CH45" s="125">
        <f t="shared" si="89"/>
        <v>40</v>
      </c>
      <c r="CI45" s="125">
        <f t="shared" si="89"/>
        <v>41</v>
      </c>
      <c r="CJ45" s="125">
        <f t="shared" si="89"/>
        <v>42</v>
      </c>
      <c r="CK45" s="125">
        <f t="shared" si="89"/>
        <v>43</v>
      </c>
      <c r="CL45" s="125">
        <f t="shared" si="89"/>
        <v>44</v>
      </c>
      <c r="CM45" s="125">
        <f t="shared" si="89"/>
        <v>45</v>
      </c>
      <c r="CN45" s="125">
        <f t="shared" si="89"/>
        <v>46</v>
      </c>
      <c r="CO45" s="125">
        <f t="shared" si="89"/>
        <v>47</v>
      </c>
      <c r="CP45" s="125">
        <f t="shared" si="89"/>
        <v>48</v>
      </c>
      <c r="CQ45" s="125">
        <f t="shared" si="89"/>
        <v>49</v>
      </c>
      <c r="CR45" s="125">
        <f t="shared" si="89"/>
        <v>50</v>
      </c>
      <c r="CS45" s="125">
        <f t="shared" si="89"/>
        <v>51</v>
      </c>
      <c r="CT45" s="125">
        <f t="shared" si="89"/>
        <v>52</v>
      </c>
      <c r="CU45" s="125">
        <f t="shared" si="89"/>
        <v>53</v>
      </c>
      <c r="CV45" s="125">
        <f t="shared" si="89"/>
        <v>54</v>
      </c>
      <c r="CW45" s="125">
        <f t="shared" si="89"/>
        <v>55</v>
      </c>
      <c r="CX45" s="125">
        <f t="shared" si="89"/>
        <v>56</v>
      </c>
      <c r="CY45" s="125">
        <f t="shared" si="89"/>
        <v>57</v>
      </c>
      <c r="CZ45" s="125">
        <f t="shared" si="89"/>
        <v>58</v>
      </c>
      <c r="DA45" s="125">
        <f t="shared" si="89"/>
        <v>59</v>
      </c>
      <c r="DB45" s="125">
        <f t="shared" si="89"/>
        <v>60</v>
      </c>
      <c r="DC45" s="125">
        <f t="shared" si="89"/>
        <v>61</v>
      </c>
      <c r="DD45" s="125">
        <f t="shared" si="89"/>
        <v>62</v>
      </c>
      <c r="DE45" s="125">
        <f t="shared" si="89"/>
        <v>63</v>
      </c>
      <c r="DF45" s="125">
        <f t="shared" si="89"/>
        <v>64</v>
      </c>
      <c r="DG45" s="125">
        <f t="shared" si="89"/>
        <v>65</v>
      </c>
      <c r="DH45" s="125">
        <f t="shared" si="89"/>
        <v>66</v>
      </c>
      <c r="DI45" s="125">
        <f t="shared" si="89"/>
        <v>67</v>
      </c>
      <c r="DJ45" s="125">
        <f>DI45+1</f>
        <v>68</v>
      </c>
      <c r="DK45" s="125">
        <f>DJ45+1</f>
        <v>69</v>
      </c>
    </row>
    <row r="46" spans="1:115" x14ac:dyDescent="0.15">
      <c r="AU46" s="768">
        <f>SUM($AU6:AU6)</f>
        <v>0</v>
      </c>
      <c r="AV46" s="771">
        <f>SUM($AU6:AV6)</f>
        <v>0</v>
      </c>
      <c r="AW46" s="771">
        <f>SUM($AU6:AW6)</f>
        <v>0</v>
      </c>
      <c r="AX46" s="771">
        <f>SUM($AU6:AX6)</f>
        <v>0</v>
      </c>
      <c r="AY46" s="771">
        <f>SUM($AU6:AY6)</f>
        <v>0</v>
      </c>
      <c r="AZ46" s="771">
        <f>SUM($AU6:AZ6)</f>
        <v>0</v>
      </c>
      <c r="BA46" s="771">
        <f>SUM($AU6:BA6)</f>
        <v>0</v>
      </c>
      <c r="BB46" s="771">
        <f>SUM($AU6:BB6)</f>
        <v>0</v>
      </c>
      <c r="BC46" s="771">
        <f>SUM($AU6:BC6)</f>
        <v>0</v>
      </c>
      <c r="BD46" s="771">
        <f>SUM($AU6:BD6)</f>
        <v>0</v>
      </c>
      <c r="BE46" s="771">
        <f>SUM($AU6:BE6)</f>
        <v>0</v>
      </c>
      <c r="BF46" s="771">
        <f>SUM($AU6:BF6)</f>
        <v>0</v>
      </c>
      <c r="BG46" s="771">
        <f>SUM($AU6:BG6)</f>
        <v>0</v>
      </c>
      <c r="BH46" s="771">
        <f>SUM($AU6:BH6)</f>
        <v>0</v>
      </c>
      <c r="BI46" s="771">
        <f>SUM($AU6:BI6)</f>
        <v>0</v>
      </c>
      <c r="BJ46" s="771">
        <f>SUM($AU6:BJ6)</f>
        <v>0</v>
      </c>
      <c r="BK46" s="771">
        <f>SUM($AU6:BK6)</f>
        <v>0</v>
      </c>
      <c r="BL46" s="771">
        <f>SUM($AU6:BL6)</f>
        <v>0</v>
      </c>
      <c r="BM46" s="771">
        <f>SUM($AU6:BM6)</f>
        <v>0</v>
      </c>
      <c r="BN46" s="771">
        <f>SUM($AU6:BN6)</f>
        <v>0</v>
      </c>
      <c r="BO46" s="771">
        <f>SUM($AU6:BO6)</f>
        <v>0</v>
      </c>
      <c r="BP46" s="771">
        <f>SUM($AU6:BP6)</f>
        <v>0</v>
      </c>
      <c r="BQ46" s="771">
        <f>SUM($AU6:BQ6)</f>
        <v>0</v>
      </c>
      <c r="BR46" s="771">
        <f>SUM($AU6:BR6)</f>
        <v>0</v>
      </c>
      <c r="BS46" s="771">
        <f>SUM($AU6:BS6)</f>
        <v>0</v>
      </c>
      <c r="BT46" s="771">
        <f>SUM($AU6:BT6)</f>
        <v>0</v>
      </c>
      <c r="BU46" s="771">
        <f>SUM($AU6:BU6)</f>
        <v>0</v>
      </c>
      <c r="BV46" s="771">
        <f>SUM($AU6:BV6)</f>
        <v>0</v>
      </c>
      <c r="BW46" s="771">
        <f>SUM($AU6:BW6)</f>
        <v>0</v>
      </c>
      <c r="BX46" s="771">
        <f>SUM($AU6:BX6)</f>
        <v>0</v>
      </c>
      <c r="BY46" s="771">
        <f>SUM($AU6:BY6)</f>
        <v>0</v>
      </c>
      <c r="BZ46" s="771">
        <f>SUM($AU6:BZ6)</f>
        <v>0</v>
      </c>
      <c r="CA46" s="771">
        <f>SUM($AU6:CA6)</f>
        <v>0</v>
      </c>
      <c r="CB46" s="771">
        <f>SUM($AU6:CB6)</f>
        <v>0</v>
      </c>
      <c r="CC46" s="771">
        <f>SUM($AU6:CC6)</f>
        <v>0</v>
      </c>
      <c r="CD46" s="771">
        <f>SUM($AU6:CD6)</f>
        <v>0</v>
      </c>
      <c r="CE46" s="771">
        <f>SUM($AU6:CE6)</f>
        <v>0</v>
      </c>
      <c r="CF46" s="771">
        <f>SUM($AU6:CF6)</f>
        <v>0</v>
      </c>
      <c r="CG46" s="771">
        <f>SUM($AU6:CG6)</f>
        <v>0</v>
      </c>
      <c r="CH46" s="771">
        <f>SUM($AU6:CH6)</f>
        <v>0</v>
      </c>
      <c r="CI46" s="771">
        <f>SUM($AU6:CI6)</f>
        <v>0</v>
      </c>
      <c r="CJ46" s="771">
        <f>SUM($AU6:CJ6)</f>
        <v>0</v>
      </c>
      <c r="CK46" s="771">
        <f>SUM($AU6:CK6)</f>
        <v>0</v>
      </c>
      <c r="CL46" s="771">
        <f>SUM($AU6:CL6)</f>
        <v>0</v>
      </c>
      <c r="CM46" s="771">
        <f>SUM($AU6:CM6)</f>
        <v>0</v>
      </c>
      <c r="CN46" s="771">
        <f>SUM($AU6:CN6)</f>
        <v>0</v>
      </c>
      <c r="CO46" s="771">
        <f>SUM($AU6:CO6)</f>
        <v>0</v>
      </c>
      <c r="CP46" s="771">
        <f>SUM($AU6:CP6)</f>
        <v>0</v>
      </c>
      <c r="CQ46" s="771">
        <f>SUM($AU6:CQ6)</f>
        <v>0</v>
      </c>
      <c r="CR46" s="771">
        <f>SUM($AU6:CR6)</f>
        <v>0</v>
      </c>
      <c r="CS46" s="771">
        <f>SUM($AU6:CS6)</f>
        <v>0</v>
      </c>
      <c r="CT46" s="771">
        <f>SUM($AU6:CT6)</f>
        <v>0</v>
      </c>
      <c r="CU46" s="771">
        <f>SUM($AU6:CU6)</f>
        <v>0</v>
      </c>
      <c r="CV46" s="771">
        <f>SUM($AU6:CV6)</f>
        <v>0</v>
      </c>
      <c r="CW46" s="771">
        <f>SUM($AU6:CW6)</f>
        <v>0</v>
      </c>
      <c r="CX46" s="771">
        <f>SUM($AU6:CX6)</f>
        <v>0</v>
      </c>
      <c r="CY46" s="771">
        <f>SUM($AU6:CY6)</f>
        <v>0</v>
      </c>
      <c r="CZ46" s="771">
        <f>SUM($AU6:CZ6)</f>
        <v>0</v>
      </c>
      <c r="DA46" s="771">
        <f>SUM($AU6:DA6)</f>
        <v>0</v>
      </c>
      <c r="DB46" s="771">
        <f>SUM($AU6:DB6)</f>
        <v>0</v>
      </c>
      <c r="DC46" s="771">
        <f>SUM($AU6:DC6)</f>
        <v>0</v>
      </c>
      <c r="DD46" s="771">
        <f>SUM($AU6:DD6)</f>
        <v>0</v>
      </c>
      <c r="DE46" s="771">
        <f>SUM($AU6:DE6)</f>
        <v>0</v>
      </c>
      <c r="DF46" s="771">
        <f>SUM($AU6:DF6)</f>
        <v>0</v>
      </c>
      <c r="DG46" s="771">
        <f>SUM($AU6:DG6)</f>
        <v>0</v>
      </c>
      <c r="DH46" s="771">
        <f>SUM($AU6:DH6)</f>
        <v>0</v>
      </c>
      <c r="DI46" s="771">
        <f>SUM($AU6:DI6)</f>
        <v>0</v>
      </c>
      <c r="DJ46" s="771">
        <f>SUM($AU6:DJ6)</f>
        <v>0</v>
      </c>
      <c r="DK46" s="771">
        <f>SUM($AU6:DK6)</f>
        <v>0</v>
      </c>
    </row>
    <row r="47" spans="1:115" x14ac:dyDescent="0.15">
      <c r="AU47" s="768">
        <f>SUM($AU7:AU7)</f>
        <v>0</v>
      </c>
      <c r="AV47" s="771">
        <f>SUM($AU7:AV7)</f>
        <v>0</v>
      </c>
      <c r="AW47" s="771">
        <f>SUM($AU7:AW7)</f>
        <v>0</v>
      </c>
      <c r="AX47" s="771">
        <f>SUM($AU7:AX7)</f>
        <v>0</v>
      </c>
      <c r="AY47" s="771">
        <f>SUM($AU7:AY7)</f>
        <v>0</v>
      </c>
      <c r="AZ47" s="771">
        <f>SUM($AU7:AZ7)</f>
        <v>0</v>
      </c>
      <c r="BA47" s="771">
        <f>SUM($AU7:BA7)</f>
        <v>0</v>
      </c>
      <c r="BB47" s="771">
        <f>SUM($AU7:BB7)</f>
        <v>0</v>
      </c>
      <c r="BC47" s="771">
        <f>SUM($AU7:BC7)</f>
        <v>0</v>
      </c>
      <c r="BD47" s="771">
        <f>SUM($AU7:BD7)</f>
        <v>0</v>
      </c>
      <c r="BE47" s="771">
        <f>SUM($AU7:BE7)</f>
        <v>0</v>
      </c>
      <c r="BF47" s="771">
        <f>SUM($AU7:BF7)</f>
        <v>0</v>
      </c>
      <c r="BG47" s="771">
        <f>SUM($AU7:BG7)</f>
        <v>0</v>
      </c>
      <c r="BH47" s="771">
        <f>SUM($AU7:BH7)</f>
        <v>0</v>
      </c>
      <c r="BI47" s="771">
        <f>SUM($AU7:BI7)</f>
        <v>0</v>
      </c>
      <c r="BJ47" s="771">
        <f>SUM($AU7:BJ7)</f>
        <v>0</v>
      </c>
      <c r="BK47" s="771">
        <f>SUM($AU7:BK7)</f>
        <v>0</v>
      </c>
      <c r="BL47" s="771">
        <f>SUM($AU7:BL7)</f>
        <v>0</v>
      </c>
      <c r="BM47" s="771">
        <f>SUM($AU7:BM7)</f>
        <v>0</v>
      </c>
      <c r="BN47" s="771">
        <f>SUM($AU7:BN7)</f>
        <v>0</v>
      </c>
      <c r="BO47" s="771">
        <f>SUM($AU7:BO7)</f>
        <v>0</v>
      </c>
      <c r="BP47" s="771">
        <f>SUM($AU7:BP7)</f>
        <v>0</v>
      </c>
      <c r="BQ47" s="771">
        <f>SUM($AU7:BQ7)</f>
        <v>0</v>
      </c>
      <c r="BR47" s="771">
        <f>SUM($AU7:BR7)</f>
        <v>0</v>
      </c>
      <c r="BS47" s="771">
        <f>SUM($AU7:BS7)</f>
        <v>0</v>
      </c>
      <c r="BT47" s="771">
        <f>SUM($AU7:BT7)</f>
        <v>0</v>
      </c>
      <c r="BU47" s="771">
        <f>SUM($AU7:BU7)</f>
        <v>0</v>
      </c>
      <c r="BV47" s="771">
        <f>SUM($AU7:BV7)</f>
        <v>0</v>
      </c>
      <c r="BW47" s="771">
        <f>SUM($AU7:BW7)</f>
        <v>0</v>
      </c>
      <c r="BX47" s="771">
        <f>SUM($AU7:BX7)</f>
        <v>0</v>
      </c>
      <c r="BY47" s="771">
        <f>SUM($AU7:BY7)</f>
        <v>0</v>
      </c>
      <c r="BZ47" s="771">
        <f>SUM($AU7:BZ7)</f>
        <v>0</v>
      </c>
      <c r="CA47" s="771">
        <f>SUM($AU7:CA7)</f>
        <v>0</v>
      </c>
      <c r="CB47" s="771">
        <f>SUM($AU7:CB7)</f>
        <v>0</v>
      </c>
      <c r="CC47" s="771">
        <f>SUM($AU7:CC7)</f>
        <v>0</v>
      </c>
      <c r="CD47" s="771">
        <f>SUM($AU7:CD7)</f>
        <v>0</v>
      </c>
      <c r="CE47" s="771">
        <f>SUM($AU7:CE7)</f>
        <v>0</v>
      </c>
      <c r="CF47" s="771">
        <f>SUM($AU7:CF7)</f>
        <v>0</v>
      </c>
      <c r="CG47" s="771">
        <f>SUM($AU7:CG7)</f>
        <v>0</v>
      </c>
      <c r="CH47" s="771">
        <f>SUM($AU7:CH7)</f>
        <v>0</v>
      </c>
      <c r="CI47" s="771">
        <f>SUM($AU7:CI7)</f>
        <v>0</v>
      </c>
      <c r="CJ47" s="771">
        <f>SUM($AU7:CJ7)</f>
        <v>0</v>
      </c>
      <c r="CK47" s="771">
        <f>SUM($AU7:CK7)</f>
        <v>0</v>
      </c>
      <c r="CL47" s="771">
        <f>SUM($AU7:CL7)</f>
        <v>0</v>
      </c>
      <c r="CM47" s="771">
        <f>SUM($AU7:CM7)</f>
        <v>0</v>
      </c>
      <c r="CN47" s="771">
        <f>SUM($AU7:CN7)</f>
        <v>0</v>
      </c>
      <c r="CO47" s="771">
        <f>SUM($AU7:CO7)</f>
        <v>0</v>
      </c>
      <c r="CP47" s="771">
        <f>SUM($AU7:CP7)</f>
        <v>0</v>
      </c>
      <c r="CQ47" s="771">
        <f>SUM($AU7:CQ7)</f>
        <v>0</v>
      </c>
      <c r="CR47" s="771">
        <f>SUM($AU7:CR7)</f>
        <v>0</v>
      </c>
      <c r="CS47" s="771">
        <f>SUM($AU7:CS7)</f>
        <v>0</v>
      </c>
      <c r="CT47" s="771">
        <f>SUM($AU7:CT7)</f>
        <v>0</v>
      </c>
      <c r="CU47" s="771">
        <f>SUM($AU7:CU7)</f>
        <v>0</v>
      </c>
      <c r="CV47" s="771">
        <f>SUM($AU7:CV7)</f>
        <v>0</v>
      </c>
      <c r="CW47" s="771">
        <f>SUM($AU7:CW7)</f>
        <v>0</v>
      </c>
      <c r="CX47" s="771">
        <f>SUM($AU7:CX7)</f>
        <v>0</v>
      </c>
      <c r="CY47" s="771">
        <f>SUM($AU7:CY7)</f>
        <v>0</v>
      </c>
      <c r="CZ47" s="771">
        <f>SUM($AU7:CZ7)</f>
        <v>0</v>
      </c>
      <c r="DA47" s="771">
        <f>SUM($AU7:DA7)</f>
        <v>0</v>
      </c>
      <c r="DB47" s="771">
        <f>SUM($AU7:DB7)</f>
        <v>0</v>
      </c>
      <c r="DC47" s="771">
        <f>SUM($AU7:DC7)</f>
        <v>0</v>
      </c>
      <c r="DD47" s="771">
        <f>SUM($AU7:DD7)</f>
        <v>0</v>
      </c>
      <c r="DE47" s="771">
        <f>SUM($AU7:DE7)</f>
        <v>0</v>
      </c>
      <c r="DF47" s="771">
        <f>SUM($AU7:DF7)</f>
        <v>0</v>
      </c>
      <c r="DG47" s="771">
        <f>SUM($AU7:DG7)</f>
        <v>0</v>
      </c>
      <c r="DH47" s="771">
        <f>SUM($AU7:DH7)</f>
        <v>0</v>
      </c>
      <c r="DI47" s="771">
        <f>SUM($AU7:DI7)</f>
        <v>0</v>
      </c>
      <c r="DJ47" s="771">
        <f>SUM($AU7:DJ7)</f>
        <v>0</v>
      </c>
      <c r="DK47" s="771">
        <f>SUM($AU7:DK7)</f>
        <v>0</v>
      </c>
    </row>
    <row r="48" spans="1:115" x14ac:dyDescent="0.15">
      <c r="AU48" s="768">
        <f>SUM($AU8:AU8)</f>
        <v>0</v>
      </c>
      <c r="AV48" s="771">
        <f>SUM($AU8:AV8)</f>
        <v>0</v>
      </c>
      <c r="AW48" s="771">
        <f>SUM($AU8:AW8)</f>
        <v>0</v>
      </c>
      <c r="AX48" s="771">
        <f>SUM($AU8:AX8)</f>
        <v>0</v>
      </c>
      <c r="AY48" s="771">
        <f>SUM($AU8:AY8)</f>
        <v>0</v>
      </c>
      <c r="AZ48" s="771">
        <f>SUM($AU8:AZ8)</f>
        <v>0</v>
      </c>
      <c r="BA48" s="771">
        <f>SUM($AU8:BA8)</f>
        <v>0</v>
      </c>
      <c r="BB48" s="771">
        <f>SUM($AU8:BB8)</f>
        <v>0</v>
      </c>
      <c r="BC48" s="771">
        <f>SUM($AU8:BC8)</f>
        <v>0</v>
      </c>
      <c r="BD48" s="771">
        <f>SUM($AU8:BD8)</f>
        <v>0</v>
      </c>
      <c r="BE48" s="771">
        <f>SUM($AU8:BE8)</f>
        <v>0</v>
      </c>
      <c r="BF48" s="771">
        <f>SUM($AU8:BF8)</f>
        <v>0</v>
      </c>
      <c r="BG48" s="771">
        <f>SUM($AU8:BG8)</f>
        <v>0</v>
      </c>
      <c r="BH48" s="771">
        <f>SUM($AU8:BH8)</f>
        <v>0</v>
      </c>
      <c r="BI48" s="771">
        <f>SUM($AU8:BI8)</f>
        <v>0</v>
      </c>
      <c r="BJ48" s="771">
        <f>SUM($AU8:BJ8)</f>
        <v>0</v>
      </c>
      <c r="BK48" s="771">
        <f>SUM($AU8:BK8)</f>
        <v>0</v>
      </c>
      <c r="BL48" s="771">
        <f>SUM($AU8:BL8)</f>
        <v>0</v>
      </c>
      <c r="BM48" s="771">
        <f>SUM($AU8:BM8)</f>
        <v>0</v>
      </c>
      <c r="BN48" s="771">
        <f>SUM($AU8:BN8)</f>
        <v>0</v>
      </c>
      <c r="BO48" s="771">
        <f>SUM($AU8:BO8)</f>
        <v>0</v>
      </c>
      <c r="BP48" s="771">
        <f>SUM($AU8:BP8)</f>
        <v>0</v>
      </c>
      <c r="BQ48" s="771">
        <f>SUM($AU8:BQ8)</f>
        <v>0</v>
      </c>
      <c r="BR48" s="771">
        <f>SUM($AU8:BR8)</f>
        <v>0</v>
      </c>
      <c r="BS48" s="771">
        <f>SUM($AU8:BS8)</f>
        <v>0</v>
      </c>
      <c r="BT48" s="771">
        <f>SUM($AU8:BT8)</f>
        <v>0</v>
      </c>
      <c r="BU48" s="771">
        <f>SUM($AU8:BU8)</f>
        <v>0</v>
      </c>
      <c r="BV48" s="771">
        <f>SUM($AU8:BV8)</f>
        <v>0</v>
      </c>
      <c r="BW48" s="771">
        <f>SUM($AU8:BW8)</f>
        <v>0</v>
      </c>
      <c r="BX48" s="771">
        <f>SUM($AU8:BX8)</f>
        <v>0</v>
      </c>
      <c r="BY48" s="771">
        <f>SUM($AU8:BY8)</f>
        <v>0</v>
      </c>
      <c r="BZ48" s="771">
        <f>SUM($AU8:BZ8)</f>
        <v>0</v>
      </c>
      <c r="CA48" s="771">
        <f>SUM($AU8:CA8)</f>
        <v>0</v>
      </c>
      <c r="CB48" s="771">
        <f>SUM($AU8:CB8)</f>
        <v>0</v>
      </c>
      <c r="CC48" s="771">
        <f>SUM($AU8:CC8)</f>
        <v>0</v>
      </c>
      <c r="CD48" s="771">
        <f>SUM($AU8:CD8)</f>
        <v>0</v>
      </c>
      <c r="CE48" s="771">
        <f>SUM($AU8:CE8)</f>
        <v>0</v>
      </c>
      <c r="CF48" s="771">
        <f>SUM($AU8:CF8)</f>
        <v>0</v>
      </c>
      <c r="CG48" s="771">
        <f>SUM($AU8:CG8)</f>
        <v>0</v>
      </c>
      <c r="CH48" s="771">
        <f>SUM($AU8:CH8)</f>
        <v>0</v>
      </c>
      <c r="CI48" s="771">
        <f>SUM($AU8:CI8)</f>
        <v>0</v>
      </c>
      <c r="CJ48" s="771">
        <f>SUM($AU8:CJ8)</f>
        <v>0</v>
      </c>
      <c r="CK48" s="771">
        <f>SUM($AU8:CK8)</f>
        <v>0</v>
      </c>
      <c r="CL48" s="771">
        <f>SUM($AU8:CL8)</f>
        <v>0</v>
      </c>
      <c r="CM48" s="771">
        <f>SUM($AU8:CM8)</f>
        <v>0</v>
      </c>
      <c r="CN48" s="771">
        <f>SUM($AU8:CN8)</f>
        <v>0</v>
      </c>
      <c r="CO48" s="771">
        <f>SUM($AU8:CO8)</f>
        <v>0</v>
      </c>
      <c r="CP48" s="771">
        <f>SUM($AU8:CP8)</f>
        <v>0</v>
      </c>
      <c r="CQ48" s="771">
        <f>SUM($AU8:CQ8)</f>
        <v>0</v>
      </c>
      <c r="CR48" s="771">
        <f>SUM($AU8:CR8)</f>
        <v>0</v>
      </c>
      <c r="CS48" s="771">
        <f>SUM($AU8:CS8)</f>
        <v>0</v>
      </c>
      <c r="CT48" s="771">
        <f>SUM($AU8:CT8)</f>
        <v>0</v>
      </c>
      <c r="CU48" s="771">
        <f>SUM($AU8:CU8)</f>
        <v>0</v>
      </c>
      <c r="CV48" s="771">
        <f>SUM($AU8:CV8)</f>
        <v>0</v>
      </c>
      <c r="CW48" s="771">
        <f>SUM($AU8:CW8)</f>
        <v>0</v>
      </c>
      <c r="CX48" s="771">
        <f>SUM($AU8:CX8)</f>
        <v>0</v>
      </c>
      <c r="CY48" s="771">
        <f>SUM($AU8:CY8)</f>
        <v>0</v>
      </c>
      <c r="CZ48" s="771">
        <f>SUM($AU8:CZ8)</f>
        <v>0</v>
      </c>
      <c r="DA48" s="771">
        <f>SUM($AU8:DA8)</f>
        <v>0</v>
      </c>
      <c r="DB48" s="771">
        <f>SUM($AU8:DB8)</f>
        <v>0</v>
      </c>
      <c r="DC48" s="771">
        <f>SUM($AU8:DC8)</f>
        <v>0</v>
      </c>
      <c r="DD48" s="771">
        <f>SUM($AU8:DD8)</f>
        <v>0</v>
      </c>
      <c r="DE48" s="771">
        <f>SUM($AU8:DE8)</f>
        <v>0</v>
      </c>
      <c r="DF48" s="771">
        <f>SUM($AU8:DF8)</f>
        <v>0</v>
      </c>
      <c r="DG48" s="771">
        <f>SUM($AU8:DG8)</f>
        <v>0</v>
      </c>
      <c r="DH48" s="771">
        <f>SUM($AU8:DH8)</f>
        <v>0</v>
      </c>
      <c r="DI48" s="771">
        <f>SUM($AU8:DI8)</f>
        <v>0</v>
      </c>
      <c r="DJ48" s="771">
        <f>SUM($AU8:DJ8)</f>
        <v>0</v>
      </c>
      <c r="DK48" s="771">
        <f>SUM($AU8:DK8)</f>
        <v>0</v>
      </c>
    </row>
    <row r="49" spans="47:115" x14ac:dyDescent="0.15">
      <c r="AU49" s="768">
        <f>SUM($AU9:AU9)</f>
        <v>0</v>
      </c>
      <c r="AV49" s="771">
        <f>SUM($AU9:AV9)</f>
        <v>0</v>
      </c>
      <c r="AW49" s="771">
        <f>SUM($AU9:AW9)</f>
        <v>0</v>
      </c>
      <c r="AX49" s="771">
        <f>SUM($AU9:AX9)</f>
        <v>0</v>
      </c>
      <c r="AY49" s="771">
        <f>SUM($AU9:AY9)</f>
        <v>0</v>
      </c>
      <c r="AZ49" s="771">
        <f>SUM($AU9:AZ9)</f>
        <v>0</v>
      </c>
      <c r="BA49" s="771">
        <f>SUM($AU9:BA9)</f>
        <v>0</v>
      </c>
      <c r="BB49" s="771">
        <f>SUM($AU9:BB9)</f>
        <v>0</v>
      </c>
      <c r="BC49" s="771">
        <f>SUM($AU9:BC9)</f>
        <v>0</v>
      </c>
      <c r="BD49" s="771">
        <f>SUM($AU9:BD9)</f>
        <v>0</v>
      </c>
      <c r="BE49" s="771">
        <f>SUM($AU9:BE9)</f>
        <v>0</v>
      </c>
      <c r="BF49" s="771">
        <f>SUM($AU9:BF9)</f>
        <v>0</v>
      </c>
      <c r="BG49" s="771">
        <f>SUM($AU9:BG9)</f>
        <v>0</v>
      </c>
      <c r="BH49" s="771">
        <f>SUM($AU9:BH9)</f>
        <v>0</v>
      </c>
      <c r="BI49" s="771">
        <f>SUM($AU9:BI9)</f>
        <v>0</v>
      </c>
      <c r="BJ49" s="771">
        <f>SUM($AU9:BJ9)</f>
        <v>0</v>
      </c>
      <c r="BK49" s="771">
        <f>SUM($AU9:BK9)</f>
        <v>0</v>
      </c>
      <c r="BL49" s="771">
        <f>SUM($AU9:BL9)</f>
        <v>0</v>
      </c>
      <c r="BM49" s="771">
        <f>SUM($AU9:BM9)</f>
        <v>0</v>
      </c>
      <c r="BN49" s="771">
        <f>SUM($AU9:BN9)</f>
        <v>0</v>
      </c>
      <c r="BO49" s="771">
        <f>SUM($AU9:BO9)</f>
        <v>0</v>
      </c>
      <c r="BP49" s="771">
        <f>SUM($AU9:BP9)</f>
        <v>0</v>
      </c>
      <c r="BQ49" s="771">
        <f>SUM($AU9:BQ9)</f>
        <v>0</v>
      </c>
      <c r="BR49" s="771">
        <f>SUM($AU9:BR9)</f>
        <v>0</v>
      </c>
      <c r="BS49" s="771">
        <f>SUM($AU9:BS9)</f>
        <v>0</v>
      </c>
      <c r="BT49" s="771">
        <f>SUM($AU9:BT9)</f>
        <v>0</v>
      </c>
      <c r="BU49" s="771">
        <f>SUM($AU9:BU9)</f>
        <v>0</v>
      </c>
      <c r="BV49" s="771">
        <f>SUM($AU9:BV9)</f>
        <v>0</v>
      </c>
      <c r="BW49" s="771">
        <f>SUM($AU9:BW9)</f>
        <v>0</v>
      </c>
      <c r="BX49" s="771">
        <f>SUM($AU9:BX9)</f>
        <v>0</v>
      </c>
      <c r="BY49" s="771">
        <f>SUM($AU9:BY9)</f>
        <v>0</v>
      </c>
      <c r="BZ49" s="771">
        <f>SUM($AU9:BZ9)</f>
        <v>0</v>
      </c>
      <c r="CA49" s="771">
        <f>SUM($AU9:CA9)</f>
        <v>0</v>
      </c>
      <c r="CB49" s="771">
        <f>SUM($AU9:CB9)</f>
        <v>0</v>
      </c>
      <c r="CC49" s="771">
        <f>SUM($AU9:CC9)</f>
        <v>0</v>
      </c>
      <c r="CD49" s="771">
        <f>SUM($AU9:CD9)</f>
        <v>0</v>
      </c>
      <c r="CE49" s="771">
        <f>SUM($AU9:CE9)</f>
        <v>0</v>
      </c>
      <c r="CF49" s="771">
        <f>SUM($AU9:CF9)</f>
        <v>0</v>
      </c>
      <c r="CG49" s="771">
        <f>SUM($AU9:CG9)</f>
        <v>0</v>
      </c>
      <c r="CH49" s="771">
        <f>SUM($AU9:CH9)</f>
        <v>0</v>
      </c>
      <c r="CI49" s="771">
        <f>SUM($AU9:CI9)</f>
        <v>0</v>
      </c>
      <c r="CJ49" s="771">
        <f>SUM($AU9:CJ9)</f>
        <v>0</v>
      </c>
      <c r="CK49" s="771">
        <f>SUM($AU9:CK9)</f>
        <v>0</v>
      </c>
      <c r="CL49" s="771">
        <f>SUM($AU9:CL9)</f>
        <v>0</v>
      </c>
      <c r="CM49" s="771">
        <f>SUM($AU9:CM9)</f>
        <v>0</v>
      </c>
      <c r="CN49" s="771">
        <f>SUM($AU9:CN9)</f>
        <v>0</v>
      </c>
      <c r="CO49" s="771">
        <f>SUM($AU9:CO9)</f>
        <v>0</v>
      </c>
      <c r="CP49" s="771">
        <f>SUM($AU9:CP9)</f>
        <v>0</v>
      </c>
      <c r="CQ49" s="771">
        <f>SUM($AU9:CQ9)</f>
        <v>0</v>
      </c>
      <c r="CR49" s="771">
        <f>SUM($AU9:CR9)</f>
        <v>0</v>
      </c>
      <c r="CS49" s="771">
        <f>SUM($AU9:CS9)</f>
        <v>0</v>
      </c>
      <c r="CT49" s="771">
        <f>SUM($AU9:CT9)</f>
        <v>0</v>
      </c>
      <c r="CU49" s="771">
        <f>SUM($AU9:CU9)</f>
        <v>0</v>
      </c>
      <c r="CV49" s="771">
        <f>SUM($AU9:CV9)</f>
        <v>0</v>
      </c>
      <c r="CW49" s="771">
        <f>SUM($AU9:CW9)</f>
        <v>0</v>
      </c>
      <c r="CX49" s="771">
        <f>SUM($AU9:CX9)</f>
        <v>0</v>
      </c>
      <c r="CY49" s="771">
        <f>SUM($AU9:CY9)</f>
        <v>0</v>
      </c>
      <c r="CZ49" s="771">
        <f>SUM($AU9:CZ9)</f>
        <v>0</v>
      </c>
      <c r="DA49" s="771">
        <f>SUM($AU9:DA9)</f>
        <v>0</v>
      </c>
      <c r="DB49" s="771">
        <f>SUM($AU9:DB9)</f>
        <v>0</v>
      </c>
      <c r="DC49" s="771">
        <f>SUM($AU9:DC9)</f>
        <v>0</v>
      </c>
      <c r="DD49" s="771">
        <f>SUM($AU9:DD9)</f>
        <v>0</v>
      </c>
      <c r="DE49" s="771">
        <f>SUM($AU9:DE9)</f>
        <v>0</v>
      </c>
      <c r="DF49" s="771">
        <f>SUM($AU9:DF9)</f>
        <v>0</v>
      </c>
      <c r="DG49" s="771">
        <f>SUM($AU9:DG9)</f>
        <v>0</v>
      </c>
      <c r="DH49" s="771">
        <f>SUM($AU9:DH9)</f>
        <v>0</v>
      </c>
      <c r="DI49" s="771">
        <f>SUM($AU9:DI9)</f>
        <v>0</v>
      </c>
      <c r="DJ49" s="771">
        <f>SUM($AU9:DJ9)</f>
        <v>0</v>
      </c>
      <c r="DK49" s="771">
        <f>SUM($AU9:DK9)</f>
        <v>0</v>
      </c>
    </row>
    <row r="50" spans="47:115" x14ac:dyDescent="0.15">
      <c r="AU50" s="768">
        <f>SUM($AU10:AU10)</f>
        <v>0</v>
      </c>
      <c r="AV50" s="771">
        <f>SUM($AU10:AV10)</f>
        <v>0</v>
      </c>
      <c r="AW50" s="771">
        <f>SUM($AU10:AW10)</f>
        <v>0</v>
      </c>
      <c r="AX50" s="771">
        <f>SUM($AU10:AX10)</f>
        <v>0</v>
      </c>
      <c r="AY50" s="771">
        <f>SUM($AU10:AY10)</f>
        <v>0</v>
      </c>
      <c r="AZ50" s="771">
        <f>SUM($AU10:AZ10)</f>
        <v>0</v>
      </c>
      <c r="BA50" s="771">
        <f>SUM($AU10:BA10)</f>
        <v>0</v>
      </c>
      <c r="BB50" s="771">
        <f>SUM($AU10:BB10)</f>
        <v>0</v>
      </c>
      <c r="BC50" s="771">
        <f>SUM($AU10:BC10)</f>
        <v>0</v>
      </c>
      <c r="BD50" s="771">
        <f>SUM($AU10:BD10)</f>
        <v>0</v>
      </c>
      <c r="BE50" s="771">
        <f>SUM($AU10:BE10)</f>
        <v>0</v>
      </c>
      <c r="BF50" s="771">
        <f>SUM($AU10:BF10)</f>
        <v>0</v>
      </c>
      <c r="BG50" s="771">
        <f>SUM($AU10:BG10)</f>
        <v>0</v>
      </c>
      <c r="BH50" s="771">
        <f>SUM($AU10:BH10)</f>
        <v>0</v>
      </c>
      <c r="BI50" s="771">
        <f>SUM($AU10:BI10)</f>
        <v>0</v>
      </c>
      <c r="BJ50" s="771">
        <f>SUM($AU10:BJ10)</f>
        <v>0</v>
      </c>
      <c r="BK50" s="771">
        <f>SUM($AU10:BK10)</f>
        <v>0</v>
      </c>
      <c r="BL50" s="771">
        <f>SUM($AU10:BL10)</f>
        <v>0</v>
      </c>
      <c r="BM50" s="771">
        <f>SUM($AU10:BM10)</f>
        <v>0</v>
      </c>
      <c r="BN50" s="771">
        <f>SUM($AU10:BN10)</f>
        <v>0</v>
      </c>
      <c r="BO50" s="771">
        <f>SUM($AU10:BO10)</f>
        <v>0</v>
      </c>
      <c r="BP50" s="771">
        <f>SUM($AU10:BP10)</f>
        <v>0</v>
      </c>
      <c r="BQ50" s="771">
        <f>SUM($AU10:BQ10)</f>
        <v>0</v>
      </c>
      <c r="BR50" s="771">
        <f>SUM($AU10:BR10)</f>
        <v>0</v>
      </c>
      <c r="BS50" s="771">
        <f>SUM($AU10:BS10)</f>
        <v>0</v>
      </c>
      <c r="BT50" s="771">
        <f>SUM($AU10:BT10)</f>
        <v>0</v>
      </c>
      <c r="BU50" s="771">
        <f>SUM($AU10:BU10)</f>
        <v>0</v>
      </c>
      <c r="BV50" s="771">
        <f>SUM($AU10:BV10)</f>
        <v>0</v>
      </c>
      <c r="BW50" s="771">
        <f>SUM($AU10:BW10)</f>
        <v>0</v>
      </c>
      <c r="BX50" s="771">
        <f>SUM($AU10:BX10)</f>
        <v>0</v>
      </c>
      <c r="BY50" s="771">
        <f>SUM($AU10:BY10)</f>
        <v>0</v>
      </c>
      <c r="BZ50" s="771">
        <f>SUM($AU10:BZ10)</f>
        <v>0</v>
      </c>
      <c r="CA50" s="771">
        <f>SUM($AU10:CA10)</f>
        <v>0</v>
      </c>
      <c r="CB50" s="771">
        <f>SUM($AU10:CB10)</f>
        <v>0</v>
      </c>
      <c r="CC50" s="771">
        <f>SUM($AU10:CC10)</f>
        <v>0</v>
      </c>
      <c r="CD50" s="771">
        <f>SUM($AU10:CD10)</f>
        <v>0</v>
      </c>
      <c r="CE50" s="771">
        <f>SUM($AU10:CE10)</f>
        <v>0</v>
      </c>
      <c r="CF50" s="771">
        <f>SUM($AU10:CF10)</f>
        <v>0</v>
      </c>
      <c r="CG50" s="771">
        <f>SUM($AU10:CG10)</f>
        <v>0</v>
      </c>
      <c r="CH50" s="771">
        <f>SUM($AU10:CH10)</f>
        <v>0</v>
      </c>
      <c r="CI50" s="771">
        <f>SUM($AU10:CI10)</f>
        <v>0</v>
      </c>
      <c r="CJ50" s="771">
        <f>SUM($AU10:CJ10)</f>
        <v>0</v>
      </c>
      <c r="CK50" s="771">
        <f>SUM($AU10:CK10)</f>
        <v>0</v>
      </c>
      <c r="CL50" s="771">
        <f>SUM($AU10:CL10)</f>
        <v>0</v>
      </c>
      <c r="CM50" s="771">
        <f>SUM($AU10:CM10)</f>
        <v>0</v>
      </c>
      <c r="CN50" s="771">
        <f>SUM($AU10:CN10)</f>
        <v>0</v>
      </c>
      <c r="CO50" s="771">
        <f>SUM($AU10:CO10)</f>
        <v>0</v>
      </c>
      <c r="CP50" s="771">
        <f>SUM($AU10:CP10)</f>
        <v>0</v>
      </c>
      <c r="CQ50" s="771">
        <f>SUM($AU10:CQ10)</f>
        <v>0</v>
      </c>
      <c r="CR50" s="771">
        <f>SUM($AU10:CR10)</f>
        <v>0</v>
      </c>
      <c r="CS50" s="771">
        <f>SUM($AU10:CS10)</f>
        <v>0</v>
      </c>
      <c r="CT50" s="771">
        <f>SUM($AU10:CT10)</f>
        <v>0</v>
      </c>
      <c r="CU50" s="771">
        <f>SUM($AU10:CU10)</f>
        <v>0</v>
      </c>
      <c r="CV50" s="771">
        <f>SUM($AU10:CV10)</f>
        <v>0</v>
      </c>
      <c r="CW50" s="771">
        <f>SUM($AU10:CW10)</f>
        <v>0</v>
      </c>
      <c r="CX50" s="771">
        <f>SUM($AU10:CX10)</f>
        <v>0</v>
      </c>
      <c r="CY50" s="771">
        <f>SUM($AU10:CY10)</f>
        <v>0</v>
      </c>
      <c r="CZ50" s="771">
        <f>SUM($AU10:CZ10)</f>
        <v>0</v>
      </c>
      <c r="DA50" s="771">
        <f>SUM($AU10:DA10)</f>
        <v>0</v>
      </c>
      <c r="DB50" s="771">
        <f>SUM($AU10:DB10)</f>
        <v>0</v>
      </c>
      <c r="DC50" s="771">
        <f>SUM($AU10:DC10)</f>
        <v>0</v>
      </c>
      <c r="DD50" s="771">
        <f>SUM($AU10:DD10)</f>
        <v>0</v>
      </c>
      <c r="DE50" s="771">
        <f>SUM($AU10:DE10)</f>
        <v>0</v>
      </c>
      <c r="DF50" s="771">
        <f>SUM($AU10:DF10)</f>
        <v>0</v>
      </c>
      <c r="DG50" s="771">
        <f>SUM($AU10:DG10)</f>
        <v>0</v>
      </c>
      <c r="DH50" s="771">
        <f>SUM($AU10:DH10)</f>
        <v>0</v>
      </c>
      <c r="DI50" s="771">
        <f>SUM($AU10:DI10)</f>
        <v>0</v>
      </c>
      <c r="DJ50" s="771">
        <f>SUM($AU10:DJ10)</f>
        <v>0</v>
      </c>
      <c r="DK50" s="771">
        <f>SUM($AU10:DK10)</f>
        <v>0</v>
      </c>
    </row>
    <row r="51" spans="47:115" x14ac:dyDescent="0.15">
      <c r="AU51" s="768">
        <f>SUM($AU11:AU11)</f>
        <v>0</v>
      </c>
      <c r="AV51" s="771">
        <f>SUM($AU11:AV11)</f>
        <v>0</v>
      </c>
      <c r="AW51" s="771">
        <f>SUM($AU11:AW11)</f>
        <v>0</v>
      </c>
      <c r="AX51" s="771">
        <f>SUM($AU11:AX11)</f>
        <v>0</v>
      </c>
      <c r="AY51" s="771">
        <f>SUM($AU11:AY11)</f>
        <v>0</v>
      </c>
      <c r="AZ51" s="771">
        <f>SUM($AU11:AZ11)</f>
        <v>0</v>
      </c>
      <c r="BA51" s="771">
        <f>SUM($AU11:BA11)</f>
        <v>0</v>
      </c>
      <c r="BB51" s="771">
        <f>SUM($AU11:BB11)</f>
        <v>0</v>
      </c>
      <c r="BC51" s="771">
        <f>SUM($AU11:BC11)</f>
        <v>0</v>
      </c>
      <c r="BD51" s="771">
        <f>SUM($AU11:BD11)</f>
        <v>0</v>
      </c>
      <c r="BE51" s="771">
        <f>SUM($AU11:BE11)</f>
        <v>0</v>
      </c>
      <c r="BF51" s="771">
        <f>SUM($AU11:BF11)</f>
        <v>0</v>
      </c>
      <c r="BG51" s="771">
        <f>SUM($AU11:BG11)</f>
        <v>0</v>
      </c>
      <c r="BH51" s="771">
        <f>SUM($AU11:BH11)</f>
        <v>0</v>
      </c>
      <c r="BI51" s="771">
        <f>SUM($AU11:BI11)</f>
        <v>0</v>
      </c>
      <c r="BJ51" s="771">
        <f>SUM($AU11:BJ11)</f>
        <v>0</v>
      </c>
      <c r="BK51" s="771">
        <f>SUM($AU11:BK11)</f>
        <v>0</v>
      </c>
      <c r="BL51" s="771">
        <f>SUM($AU11:BL11)</f>
        <v>0</v>
      </c>
      <c r="BM51" s="771">
        <f>SUM($AU11:BM11)</f>
        <v>0</v>
      </c>
      <c r="BN51" s="771">
        <f>SUM($AU11:BN11)</f>
        <v>0</v>
      </c>
      <c r="BO51" s="771">
        <f>SUM($AU11:BO11)</f>
        <v>0</v>
      </c>
      <c r="BP51" s="771">
        <f>SUM($AU11:BP11)</f>
        <v>0</v>
      </c>
      <c r="BQ51" s="771">
        <f>SUM($AU11:BQ11)</f>
        <v>0</v>
      </c>
      <c r="BR51" s="771">
        <f>SUM($AU11:BR11)</f>
        <v>0</v>
      </c>
      <c r="BS51" s="771">
        <f>SUM($AU11:BS11)</f>
        <v>0</v>
      </c>
      <c r="BT51" s="771">
        <f>SUM($AU11:BT11)</f>
        <v>0</v>
      </c>
      <c r="BU51" s="771">
        <f>SUM($AU11:BU11)</f>
        <v>0</v>
      </c>
      <c r="BV51" s="771">
        <f>SUM($AU11:BV11)</f>
        <v>0</v>
      </c>
      <c r="BW51" s="771">
        <f>SUM($AU11:BW11)</f>
        <v>0</v>
      </c>
      <c r="BX51" s="771">
        <f>SUM($AU11:BX11)</f>
        <v>0</v>
      </c>
      <c r="BY51" s="771">
        <f>SUM($AU11:BY11)</f>
        <v>0</v>
      </c>
      <c r="BZ51" s="771">
        <f>SUM($AU11:BZ11)</f>
        <v>0</v>
      </c>
      <c r="CA51" s="771">
        <f>SUM($AU11:CA11)</f>
        <v>0</v>
      </c>
      <c r="CB51" s="771">
        <f>SUM($AU11:CB11)</f>
        <v>0</v>
      </c>
      <c r="CC51" s="771">
        <f>SUM($AU11:CC11)</f>
        <v>0</v>
      </c>
      <c r="CD51" s="771">
        <f>SUM($AU11:CD11)</f>
        <v>0</v>
      </c>
      <c r="CE51" s="771">
        <f>SUM($AU11:CE11)</f>
        <v>0</v>
      </c>
      <c r="CF51" s="771">
        <f>SUM($AU11:CF11)</f>
        <v>0</v>
      </c>
      <c r="CG51" s="771">
        <f>SUM($AU11:CG11)</f>
        <v>0</v>
      </c>
      <c r="CH51" s="771">
        <f>SUM($AU11:CH11)</f>
        <v>0</v>
      </c>
      <c r="CI51" s="771">
        <f>SUM($AU11:CI11)</f>
        <v>0</v>
      </c>
      <c r="CJ51" s="771">
        <f>SUM($AU11:CJ11)</f>
        <v>0</v>
      </c>
      <c r="CK51" s="771">
        <f>SUM($AU11:CK11)</f>
        <v>0</v>
      </c>
      <c r="CL51" s="771">
        <f>SUM($AU11:CL11)</f>
        <v>0</v>
      </c>
      <c r="CM51" s="771">
        <f>SUM($AU11:CM11)</f>
        <v>0</v>
      </c>
      <c r="CN51" s="771">
        <f>SUM($AU11:CN11)</f>
        <v>0</v>
      </c>
      <c r="CO51" s="771">
        <f>SUM($AU11:CO11)</f>
        <v>0</v>
      </c>
      <c r="CP51" s="771">
        <f>SUM($AU11:CP11)</f>
        <v>0</v>
      </c>
      <c r="CQ51" s="771">
        <f>SUM($AU11:CQ11)</f>
        <v>0</v>
      </c>
      <c r="CR51" s="771">
        <f>SUM($AU11:CR11)</f>
        <v>0</v>
      </c>
      <c r="CS51" s="771">
        <f>SUM($AU11:CS11)</f>
        <v>0</v>
      </c>
      <c r="CT51" s="771">
        <f>SUM($AU11:CT11)</f>
        <v>0</v>
      </c>
      <c r="CU51" s="771">
        <f>SUM($AU11:CU11)</f>
        <v>0</v>
      </c>
      <c r="CV51" s="771">
        <f>SUM($AU11:CV11)</f>
        <v>0</v>
      </c>
      <c r="CW51" s="771">
        <f>SUM($AU11:CW11)</f>
        <v>0</v>
      </c>
      <c r="CX51" s="771">
        <f>SUM($AU11:CX11)</f>
        <v>0</v>
      </c>
      <c r="CY51" s="771">
        <f>SUM($AU11:CY11)</f>
        <v>0</v>
      </c>
      <c r="CZ51" s="771">
        <f>SUM($AU11:CZ11)</f>
        <v>0</v>
      </c>
      <c r="DA51" s="771">
        <f>SUM($AU11:DA11)</f>
        <v>0</v>
      </c>
      <c r="DB51" s="771">
        <f>SUM($AU11:DB11)</f>
        <v>0</v>
      </c>
      <c r="DC51" s="771">
        <f>SUM($AU11:DC11)</f>
        <v>0</v>
      </c>
      <c r="DD51" s="771">
        <f>SUM($AU11:DD11)</f>
        <v>0</v>
      </c>
      <c r="DE51" s="771">
        <f>SUM($AU11:DE11)</f>
        <v>0</v>
      </c>
      <c r="DF51" s="771">
        <f>SUM($AU11:DF11)</f>
        <v>0</v>
      </c>
      <c r="DG51" s="771">
        <f>SUM($AU11:DG11)</f>
        <v>0</v>
      </c>
      <c r="DH51" s="771">
        <f>SUM($AU11:DH11)</f>
        <v>0</v>
      </c>
      <c r="DI51" s="771">
        <f>SUM($AU11:DI11)</f>
        <v>0</v>
      </c>
      <c r="DJ51" s="771">
        <f>SUM($AU11:DJ11)</f>
        <v>0</v>
      </c>
      <c r="DK51" s="771">
        <f>SUM($AU11:DK11)</f>
        <v>0</v>
      </c>
    </row>
    <row r="52" spans="47:115" x14ac:dyDescent="0.15">
      <c r="AU52" s="768">
        <f>SUM($AU12:AU12)</f>
        <v>0</v>
      </c>
      <c r="AV52" s="771">
        <f>SUM($AU12:AV12)</f>
        <v>0</v>
      </c>
      <c r="AW52" s="771">
        <f>SUM($AU12:AW12)</f>
        <v>0</v>
      </c>
      <c r="AX52" s="771">
        <f>SUM($AU12:AX12)</f>
        <v>0</v>
      </c>
      <c r="AY52" s="771">
        <f>SUM($AU12:AY12)</f>
        <v>0</v>
      </c>
      <c r="AZ52" s="771">
        <f>SUM($AU12:AZ12)</f>
        <v>0</v>
      </c>
      <c r="BA52" s="771">
        <f>SUM($AU12:BA12)</f>
        <v>0</v>
      </c>
      <c r="BB52" s="771">
        <f>SUM($AU12:BB12)</f>
        <v>0</v>
      </c>
      <c r="BC52" s="771">
        <f>SUM($AU12:BC12)</f>
        <v>0</v>
      </c>
      <c r="BD52" s="771">
        <f>SUM($AU12:BD12)</f>
        <v>0</v>
      </c>
      <c r="BE52" s="771">
        <f>SUM($AU12:BE12)</f>
        <v>0</v>
      </c>
      <c r="BF52" s="771">
        <f>SUM($AU12:BF12)</f>
        <v>0</v>
      </c>
      <c r="BG52" s="771">
        <f>SUM($AU12:BG12)</f>
        <v>0</v>
      </c>
      <c r="BH52" s="771">
        <f>SUM($AU12:BH12)</f>
        <v>0</v>
      </c>
      <c r="BI52" s="771">
        <f>SUM($AU12:BI12)</f>
        <v>0</v>
      </c>
      <c r="BJ52" s="771">
        <f>SUM($AU12:BJ12)</f>
        <v>0</v>
      </c>
      <c r="BK52" s="771">
        <f>SUM($AU12:BK12)</f>
        <v>0</v>
      </c>
      <c r="BL52" s="771">
        <f>SUM($AU12:BL12)</f>
        <v>0</v>
      </c>
      <c r="BM52" s="771">
        <f>SUM($AU12:BM12)</f>
        <v>0</v>
      </c>
      <c r="BN52" s="771">
        <f>SUM($AU12:BN12)</f>
        <v>0</v>
      </c>
      <c r="BO52" s="771">
        <f>SUM($AU12:BO12)</f>
        <v>0</v>
      </c>
      <c r="BP52" s="771">
        <f>SUM($AU12:BP12)</f>
        <v>0</v>
      </c>
      <c r="BQ52" s="771">
        <f>SUM($AU12:BQ12)</f>
        <v>0</v>
      </c>
      <c r="BR52" s="771">
        <f>SUM($AU12:BR12)</f>
        <v>0</v>
      </c>
      <c r="BS52" s="771">
        <f>SUM($AU12:BS12)</f>
        <v>0</v>
      </c>
      <c r="BT52" s="771">
        <f>SUM($AU12:BT12)</f>
        <v>0</v>
      </c>
      <c r="BU52" s="771">
        <f>SUM($AU12:BU12)</f>
        <v>0</v>
      </c>
      <c r="BV52" s="771">
        <f>SUM($AU12:BV12)</f>
        <v>0</v>
      </c>
      <c r="BW52" s="771">
        <f>SUM($AU12:BW12)</f>
        <v>0</v>
      </c>
      <c r="BX52" s="771">
        <f>SUM($AU12:BX12)</f>
        <v>0</v>
      </c>
      <c r="BY52" s="771">
        <f>SUM($AU12:BY12)</f>
        <v>0</v>
      </c>
      <c r="BZ52" s="771">
        <f>SUM($AU12:BZ12)</f>
        <v>0</v>
      </c>
      <c r="CA52" s="771">
        <f>SUM($AU12:CA12)</f>
        <v>0</v>
      </c>
      <c r="CB52" s="771">
        <f>SUM($AU12:CB12)</f>
        <v>0</v>
      </c>
      <c r="CC52" s="771">
        <f>SUM($AU12:CC12)</f>
        <v>0</v>
      </c>
      <c r="CD52" s="771">
        <f>SUM($AU12:CD12)</f>
        <v>0</v>
      </c>
      <c r="CE52" s="771">
        <f>SUM($AU12:CE12)</f>
        <v>0</v>
      </c>
      <c r="CF52" s="771">
        <f>SUM($AU12:CF12)</f>
        <v>0</v>
      </c>
      <c r="CG52" s="771">
        <f>SUM($AU12:CG12)</f>
        <v>0</v>
      </c>
      <c r="CH52" s="771">
        <f>SUM($AU12:CH12)</f>
        <v>0</v>
      </c>
      <c r="CI52" s="771">
        <f>SUM($AU12:CI12)</f>
        <v>0</v>
      </c>
      <c r="CJ52" s="771">
        <f>SUM($AU12:CJ12)</f>
        <v>0</v>
      </c>
      <c r="CK52" s="771">
        <f>SUM($AU12:CK12)</f>
        <v>0</v>
      </c>
      <c r="CL52" s="771">
        <f>SUM($AU12:CL12)</f>
        <v>0</v>
      </c>
      <c r="CM52" s="771">
        <f>SUM($AU12:CM12)</f>
        <v>0</v>
      </c>
      <c r="CN52" s="771">
        <f>SUM($AU12:CN12)</f>
        <v>0</v>
      </c>
      <c r="CO52" s="771">
        <f>SUM($AU12:CO12)</f>
        <v>0</v>
      </c>
      <c r="CP52" s="771">
        <f>SUM($AU12:CP12)</f>
        <v>0</v>
      </c>
      <c r="CQ52" s="771">
        <f>SUM($AU12:CQ12)</f>
        <v>0</v>
      </c>
      <c r="CR52" s="771">
        <f>SUM($AU12:CR12)</f>
        <v>0</v>
      </c>
      <c r="CS52" s="771">
        <f>SUM($AU12:CS12)</f>
        <v>0</v>
      </c>
      <c r="CT52" s="771">
        <f>SUM($AU12:CT12)</f>
        <v>0</v>
      </c>
      <c r="CU52" s="771">
        <f>SUM($AU12:CU12)</f>
        <v>0</v>
      </c>
      <c r="CV52" s="771">
        <f>SUM($AU12:CV12)</f>
        <v>0</v>
      </c>
      <c r="CW52" s="771">
        <f>SUM($AU12:CW12)</f>
        <v>0</v>
      </c>
      <c r="CX52" s="771">
        <f>SUM($AU12:CX12)</f>
        <v>0</v>
      </c>
      <c r="CY52" s="771">
        <f>SUM($AU12:CY12)</f>
        <v>0</v>
      </c>
      <c r="CZ52" s="771">
        <f>SUM($AU12:CZ12)</f>
        <v>0</v>
      </c>
      <c r="DA52" s="771">
        <f>SUM($AU12:DA12)</f>
        <v>0</v>
      </c>
      <c r="DB52" s="771">
        <f>SUM($AU12:DB12)</f>
        <v>0</v>
      </c>
      <c r="DC52" s="771">
        <f>SUM($AU12:DC12)</f>
        <v>0</v>
      </c>
      <c r="DD52" s="771">
        <f>SUM($AU12:DD12)</f>
        <v>0</v>
      </c>
      <c r="DE52" s="771">
        <f>SUM($AU12:DE12)</f>
        <v>0</v>
      </c>
      <c r="DF52" s="771">
        <f>SUM($AU12:DF12)</f>
        <v>0</v>
      </c>
      <c r="DG52" s="771">
        <f>SUM($AU12:DG12)</f>
        <v>0</v>
      </c>
      <c r="DH52" s="771">
        <f>SUM($AU12:DH12)</f>
        <v>0</v>
      </c>
      <c r="DI52" s="771">
        <f>SUM($AU12:DI12)</f>
        <v>0</v>
      </c>
      <c r="DJ52" s="771">
        <f>SUM($AU12:DJ12)</f>
        <v>0</v>
      </c>
      <c r="DK52" s="771">
        <f>SUM($AU12:DK12)</f>
        <v>0</v>
      </c>
    </row>
    <row r="53" spans="47:115" x14ac:dyDescent="0.15">
      <c r="AU53" s="768">
        <f>SUM($AU13:AU13)</f>
        <v>0</v>
      </c>
      <c r="AV53" s="771">
        <f>SUM($AU13:AV13)</f>
        <v>0</v>
      </c>
      <c r="AW53" s="771">
        <f>SUM($AU13:AW13)</f>
        <v>0</v>
      </c>
      <c r="AX53" s="771">
        <f>SUM($AU13:AX13)</f>
        <v>0</v>
      </c>
      <c r="AY53" s="771">
        <f>SUM($AU13:AY13)</f>
        <v>0</v>
      </c>
      <c r="AZ53" s="771">
        <f>SUM($AU13:AZ13)</f>
        <v>0</v>
      </c>
      <c r="BA53" s="771">
        <f>SUM($AU13:BA13)</f>
        <v>0</v>
      </c>
      <c r="BB53" s="771">
        <f>SUM($AU13:BB13)</f>
        <v>0</v>
      </c>
      <c r="BC53" s="771">
        <f>SUM($AU13:BC13)</f>
        <v>0</v>
      </c>
      <c r="BD53" s="771">
        <f>SUM($AU13:BD13)</f>
        <v>0</v>
      </c>
      <c r="BE53" s="771">
        <f>SUM($AU13:BE13)</f>
        <v>0</v>
      </c>
      <c r="BF53" s="771">
        <f>SUM($AU13:BF13)</f>
        <v>0</v>
      </c>
      <c r="BG53" s="771">
        <f>SUM($AU13:BG13)</f>
        <v>0</v>
      </c>
      <c r="BH53" s="771">
        <f>SUM($AU13:BH13)</f>
        <v>0</v>
      </c>
      <c r="BI53" s="771">
        <f>SUM($AU13:BI13)</f>
        <v>0</v>
      </c>
      <c r="BJ53" s="771">
        <f>SUM($AU13:BJ13)</f>
        <v>0</v>
      </c>
      <c r="BK53" s="771">
        <f>SUM($AU13:BK13)</f>
        <v>0</v>
      </c>
      <c r="BL53" s="771">
        <f>SUM($AU13:BL13)</f>
        <v>0</v>
      </c>
      <c r="BM53" s="771">
        <f>SUM($AU13:BM13)</f>
        <v>0</v>
      </c>
      <c r="BN53" s="771">
        <f>SUM($AU13:BN13)</f>
        <v>0</v>
      </c>
      <c r="BO53" s="771">
        <f>SUM($AU13:BO13)</f>
        <v>0</v>
      </c>
      <c r="BP53" s="771">
        <f>SUM($AU13:BP13)</f>
        <v>0</v>
      </c>
      <c r="BQ53" s="771">
        <f>SUM($AU13:BQ13)</f>
        <v>0</v>
      </c>
      <c r="BR53" s="771">
        <f>SUM($AU13:BR13)</f>
        <v>0</v>
      </c>
      <c r="BS53" s="771">
        <f>SUM($AU13:BS13)</f>
        <v>0</v>
      </c>
      <c r="BT53" s="771">
        <f>SUM($AU13:BT13)</f>
        <v>0</v>
      </c>
      <c r="BU53" s="771">
        <f>SUM($AU13:BU13)</f>
        <v>0</v>
      </c>
      <c r="BV53" s="771">
        <f>SUM($AU13:BV13)</f>
        <v>0</v>
      </c>
      <c r="BW53" s="771">
        <f>SUM($AU13:BW13)</f>
        <v>0</v>
      </c>
      <c r="BX53" s="771">
        <f>SUM($AU13:BX13)</f>
        <v>0</v>
      </c>
      <c r="BY53" s="771">
        <f>SUM($AU13:BY13)</f>
        <v>0</v>
      </c>
      <c r="BZ53" s="771">
        <f>SUM($AU13:BZ13)</f>
        <v>0</v>
      </c>
      <c r="CA53" s="771">
        <f>SUM($AU13:CA13)</f>
        <v>0</v>
      </c>
      <c r="CB53" s="771">
        <f>SUM($AU13:CB13)</f>
        <v>0</v>
      </c>
      <c r="CC53" s="771">
        <f>SUM($AU13:CC13)</f>
        <v>0</v>
      </c>
      <c r="CD53" s="771">
        <f>SUM($AU13:CD13)</f>
        <v>0</v>
      </c>
      <c r="CE53" s="771">
        <f>SUM($AU13:CE13)</f>
        <v>0</v>
      </c>
      <c r="CF53" s="771">
        <f>SUM($AU13:CF13)</f>
        <v>0</v>
      </c>
      <c r="CG53" s="771">
        <f>SUM($AU13:CG13)</f>
        <v>0</v>
      </c>
      <c r="CH53" s="771">
        <f>SUM($AU13:CH13)</f>
        <v>0</v>
      </c>
      <c r="CI53" s="771">
        <f>SUM($AU13:CI13)</f>
        <v>0</v>
      </c>
      <c r="CJ53" s="771">
        <f>SUM($AU13:CJ13)</f>
        <v>0</v>
      </c>
      <c r="CK53" s="771">
        <f>SUM($AU13:CK13)</f>
        <v>0</v>
      </c>
      <c r="CL53" s="771">
        <f>SUM($AU13:CL13)</f>
        <v>0</v>
      </c>
      <c r="CM53" s="771">
        <f>SUM($AU13:CM13)</f>
        <v>0</v>
      </c>
      <c r="CN53" s="771">
        <f>SUM($AU13:CN13)</f>
        <v>0</v>
      </c>
      <c r="CO53" s="771">
        <f>SUM($AU13:CO13)</f>
        <v>0</v>
      </c>
      <c r="CP53" s="771">
        <f>SUM($AU13:CP13)</f>
        <v>0</v>
      </c>
      <c r="CQ53" s="771">
        <f>SUM($AU13:CQ13)</f>
        <v>0</v>
      </c>
      <c r="CR53" s="771">
        <f>SUM($AU13:CR13)</f>
        <v>0</v>
      </c>
      <c r="CS53" s="771">
        <f>SUM($AU13:CS13)</f>
        <v>0</v>
      </c>
      <c r="CT53" s="771">
        <f>SUM($AU13:CT13)</f>
        <v>0</v>
      </c>
      <c r="CU53" s="771">
        <f>SUM($AU13:CU13)</f>
        <v>0</v>
      </c>
      <c r="CV53" s="771">
        <f>SUM($AU13:CV13)</f>
        <v>0</v>
      </c>
      <c r="CW53" s="771">
        <f>SUM($AU13:CW13)</f>
        <v>0</v>
      </c>
      <c r="CX53" s="771">
        <f>SUM($AU13:CX13)</f>
        <v>0</v>
      </c>
      <c r="CY53" s="771">
        <f>SUM($AU13:CY13)</f>
        <v>0</v>
      </c>
      <c r="CZ53" s="771">
        <f>SUM($AU13:CZ13)</f>
        <v>0</v>
      </c>
      <c r="DA53" s="771">
        <f>SUM($AU13:DA13)</f>
        <v>0</v>
      </c>
      <c r="DB53" s="771">
        <f>SUM($AU13:DB13)</f>
        <v>0</v>
      </c>
      <c r="DC53" s="771">
        <f>SUM($AU13:DC13)</f>
        <v>0</v>
      </c>
      <c r="DD53" s="771">
        <f>SUM($AU13:DD13)</f>
        <v>0</v>
      </c>
      <c r="DE53" s="771">
        <f>SUM($AU13:DE13)</f>
        <v>0</v>
      </c>
      <c r="DF53" s="771">
        <f>SUM($AU13:DF13)</f>
        <v>0</v>
      </c>
      <c r="DG53" s="771">
        <f>SUM($AU13:DG13)</f>
        <v>0</v>
      </c>
      <c r="DH53" s="771">
        <f>SUM($AU13:DH13)</f>
        <v>0</v>
      </c>
      <c r="DI53" s="771">
        <f>SUM($AU13:DI13)</f>
        <v>0</v>
      </c>
      <c r="DJ53" s="771">
        <f>SUM($AU13:DJ13)</f>
        <v>0</v>
      </c>
      <c r="DK53" s="771">
        <f>SUM($AU13:DK13)</f>
        <v>0</v>
      </c>
    </row>
    <row r="54" spans="47:115" x14ac:dyDescent="0.15">
      <c r="AU54" s="768">
        <f>SUM($AU14:AU14)</f>
        <v>0</v>
      </c>
      <c r="AV54" s="771">
        <f>SUM($AU14:AV14)</f>
        <v>0</v>
      </c>
      <c r="AW54" s="771">
        <f>SUM($AU14:AW14)</f>
        <v>0</v>
      </c>
      <c r="AX54" s="771">
        <f>SUM($AU14:AX14)</f>
        <v>0</v>
      </c>
      <c r="AY54" s="771">
        <f>SUM($AU14:AY14)</f>
        <v>0</v>
      </c>
      <c r="AZ54" s="771">
        <f>SUM($AU14:AZ14)</f>
        <v>0</v>
      </c>
      <c r="BA54" s="771">
        <f>SUM($AU14:BA14)</f>
        <v>0</v>
      </c>
      <c r="BB54" s="771">
        <f>SUM($AU14:BB14)</f>
        <v>0</v>
      </c>
      <c r="BC54" s="771">
        <f>SUM($AU14:BC14)</f>
        <v>0</v>
      </c>
      <c r="BD54" s="771">
        <f>SUM($AU14:BD14)</f>
        <v>0</v>
      </c>
      <c r="BE54" s="771">
        <f>SUM($AU14:BE14)</f>
        <v>0</v>
      </c>
      <c r="BF54" s="771">
        <f>SUM($AU14:BF14)</f>
        <v>0</v>
      </c>
      <c r="BG54" s="771">
        <f>SUM($AU14:BG14)</f>
        <v>0</v>
      </c>
      <c r="BH54" s="771">
        <f>SUM($AU14:BH14)</f>
        <v>0</v>
      </c>
      <c r="BI54" s="771">
        <f>SUM($AU14:BI14)</f>
        <v>0</v>
      </c>
      <c r="BJ54" s="771">
        <f>SUM($AU14:BJ14)</f>
        <v>0</v>
      </c>
      <c r="BK54" s="771">
        <f>SUM($AU14:BK14)</f>
        <v>0</v>
      </c>
      <c r="BL54" s="771">
        <f>SUM($AU14:BL14)</f>
        <v>0</v>
      </c>
      <c r="BM54" s="771">
        <f>SUM($AU14:BM14)</f>
        <v>0</v>
      </c>
      <c r="BN54" s="771">
        <f>SUM($AU14:BN14)</f>
        <v>0</v>
      </c>
      <c r="BO54" s="771">
        <f>SUM($AU14:BO14)</f>
        <v>0</v>
      </c>
      <c r="BP54" s="771">
        <f>SUM($AU14:BP14)</f>
        <v>0</v>
      </c>
      <c r="BQ54" s="771">
        <f>SUM($AU14:BQ14)</f>
        <v>0</v>
      </c>
      <c r="BR54" s="771">
        <f>SUM($AU14:BR14)</f>
        <v>0</v>
      </c>
      <c r="BS54" s="771">
        <f>SUM($AU14:BS14)</f>
        <v>0</v>
      </c>
      <c r="BT54" s="771">
        <f>SUM($AU14:BT14)</f>
        <v>0</v>
      </c>
      <c r="BU54" s="771">
        <f>SUM($AU14:BU14)</f>
        <v>0</v>
      </c>
      <c r="BV54" s="771">
        <f>SUM($AU14:BV14)</f>
        <v>0</v>
      </c>
      <c r="BW54" s="771">
        <f>SUM($AU14:BW14)</f>
        <v>0</v>
      </c>
      <c r="BX54" s="771">
        <f>SUM($AU14:BX14)</f>
        <v>0</v>
      </c>
      <c r="BY54" s="771">
        <f>SUM($AU14:BY14)</f>
        <v>0</v>
      </c>
      <c r="BZ54" s="771">
        <f>SUM($AU14:BZ14)</f>
        <v>0</v>
      </c>
      <c r="CA54" s="771">
        <f>SUM($AU14:CA14)</f>
        <v>0</v>
      </c>
      <c r="CB54" s="771">
        <f>SUM($AU14:CB14)</f>
        <v>0</v>
      </c>
      <c r="CC54" s="771">
        <f>SUM($AU14:CC14)</f>
        <v>0</v>
      </c>
      <c r="CD54" s="771">
        <f>SUM($AU14:CD14)</f>
        <v>0</v>
      </c>
      <c r="CE54" s="771">
        <f>SUM($AU14:CE14)</f>
        <v>0</v>
      </c>
      <c r="CF54" s="771">
        <f>SUM($AU14:CF14)</f>
        <v>0</v>
      </c>
      <c r="CG54" s="771">
        <f>SUM($AU14:CG14)</f>
        <v>0</v>
      </c>
      <c r="CH54" s="771">
        <f>SUM($AU14:CH14)</f>
        <v>0</v>
      </c>
      <c r="CI54" s="771">
        <f>SUM($AU14:CI14)</f>
        <v>0</v>
      </c>
      <c r="CJ54" s="771">
        <f>SUM($AU14:CJ14)</f>
        <v>0</v>
      </c>
      <c r="CK54" s="771">
        <f>SUM($AU14:CK14)</f>
        <v>0</v>
      </c>
      <c r="CL54" s="771">
        <f>SUM($AU14:CL14)</f>
        <v>0</v>
      </c>
      <c r="CM54" s="771">
        <f>SUM($AU14:CM14)</f>
        <v>0</v>
      </c>
      <c r="CN54" s="771">
        <f>SUM($AU14:CN14)</f>
        <v>0</v>
      </c>
      <c r="CO54" s="771">
        <f>SUM($AU14:CO14)</f>
        <v>0</v>
      </c>
      <c r="CP54" s="771">
        <f>SUM($AU14:CP14)</f>
        <v>0</v>
      </c>
      <c r="CQ54" s="771">
        <f>SUM($AU14:CQ14)</f>
        <v>0</v>
      </c>
      <c r="CR54" s="771">
        <f>SUM($AU14:CR14)</f>
        <v>0</v>
      </c>
      <c r="CS54" s="771">
        <f>SUM($AU14:CS14)</f>
        <v>0</v>
      </c>
      <c r="CT54" s="771">
        <f>SUM($AU14:CT14)</f>
        <v>0</v>
      </c>
      <c r="CU54" s="771">
        <f>SUM($AU14:CU14)</f>
        <v>0</v>
      </c>
      <c r="CV54" s="771">
        <f>SUM($AU14:CV14)</f>
        <v>0</v>
      </c>
      <c r="CW54" s="771">
        <f>SUM($AU14:CW14)</f>
        <v>0</v>
      </c>
      <c r="CX54" s="771">
        <f>SUM($AU14:CX14)</f>
        <v>0</v>
      </c>
      <c r="CY54" s="771">
        <f>SUM($AU14:CY14)</f>
        <v>0</v>
      </c>
      <c r="CZ54" s="771">
        <f>SUM($AU14:CZ14)</f>
        <v>0</v>
      </c>
      <c r="DA54" s="771">
        <f>SUM($AU14:DA14)</f>
        <v>0</v>
      </c>
      <c r="DB54" s="771">
        <f>SUM($AU14:DB14)</f>
        <v>0</v>
      </c>
      <c r="DC54" s="771">
        <f>SUM($AU14:DC14)</f>
        <v>0</v>
      </c>
      <c r="DD54" s="771">
        <f>SUM($AU14:DD14)</f>
        <v>0</v>
      </c>
      <c r="DE54" s="771">
        <f>SUM($AU14:DE14)</f>
        <v>0</v>
      </c>
      <c r="DF54" s="771">
        <f>SUM($AU14:DF14)</f>
        <v>0</v>
      </c>
      <c r="DG54" s="771">
        <f>SUM($AU14:DG14)</f>
        <v>0</v>
      </c>
      <c r="DH54" s="771">
        <f>SUM($AU14:DH14)</f>
        <v>0</v>
      </c>
      <c r="DI54" s="771">
        <f>SUM($AU14:DI14)</f>
        <v>0</v>
      </c>
      <c r="DJ54" s="771">
        <f>SUM($AU14:DJ14)</f>
        <v>0</v>
      </c>
      <c r="DK54" s="771">
        <f>SUM($AU14:DK14)</f>
        <v>0</v>
      </c>
    </row>
    <row r="55" spans="47:115" x14ac:dyDescent="0.15">
      <c r="AU55" s="768">
        <f>SUM($AU15:AU15)</f>
        <v>0</v>
      </c>
      <c r="AV55" s="771">
        <f>SUM($AU15:AV15)</f>
        <v>0</v>
      </c>
      <c r="AW55" s="771">
        <f>SUM($AU15:AW15)</f>
        <v>0</v>
      </c>
      <c r="AX55" s="771">
        <f>SUM($AU15:AX15)</f>
        <v>0</v>
      </c>
      <c r="AY55" s="771">
        <f>SUM($AU15:AY15)</f>
        <v>0</v>
      </c>
      <c r="AZ55" s="771">
        <f>SUM($AU15:AZ15)</f>
        <v>0</v>
      </c>
      <c r="BA55" s="771">
        <f>SUM($AU15:BA15)</f>
        <v>0</v>
      </c>
      <c r="BB55" s="771">
        <f>SUM($AU15:BB15)</f>
        <v>0</v>
      </c>
      <c r="BC55" s="771">
        <f>SUM($AU15:BC15)</f>
        <v>0</v>
      </c>
      <c r="BD55" s="771">
        <f>SUM($AU15:BD15)</f>
        <v>0</v>
      </c>
      <c r="BE55" s="771">
        <f>SUM($AU15:BE15)</f>
        <v>0</v>
      </c>
      <c r="BF55" s="771">
        <f>SUM($AU15:BF15)</f>
        <v>0</v>
      </c>
      <c r="BG55" s="771">
        <f>SUM($AU15:BG15)</f>
        <v>0</v>
      </c>
      <c r="BH55" s="771">
        <f>SUM($AU15:BH15)</f>
        <v>0</v>
      </c>
      <c r="BI55" s="771">
        <f>SUM($AU15:BI15)</f>
        <v>0</v>
      </c>
      <c r="BJ55" s="771">
        <f>SUM($AU15:BJ15)</f>
        <v>0</v>
      </c>
      <c r="BK55" s="771">
        <f>SUM($AU15:BK15)</f>
        <v>0</v>
      </c>
      <c r="BL55" s="771">
        <f>SUM($AU15:BL15)</f>
        <v>0</v>
      </c>
      <c r="BM55" s="771">
        <f>SUM($AU15:BM15)</f>
        <v>0</v>
      </c>
      <c r="BN55" s="771">
        <f>SUM($AU15:BN15)</f>
        <v>0</v>
      </c>
      <c r="BO55" s="771">
        <f>SUM($AU15:BO15)</f>
        <v>0</v>
      </c>
      <c r="BP55" s="771">
        <f>SUM($AU15:BP15)</f>
        <v>0</v>
      </c>
      <c r="BQ55" s="771">
        <f>SUM($AU15:BQ15)</f>
        <v>0</v>
      </c>
      <c r="BR55" s="771">
        <f>SUM($AU15:BR15)</f>
        <v>0</v>
      </c>
      <c r="BS55" s="771">
        <f>SUM($AU15:BS15)</f>
        <v>0</v>
      </c>
      <c r="BT55" s="771">
        <f>SUM($AU15:BT15)</f>
        <v>0</v>
      </c>
      <c r="BU55" s="771">
        <f>SUM($AU15:BU15)</f>
        <v>0</v>
      </c>
      <c r="BV55" s="771">
        <f>SUM($AU15:BV15)</f>
        <v>0</v>
      </c>
      <c r="BW55" s="771">
        <f>SUM($AU15:BW15)</f>
        <v>0</v>
      </c>
      <c r="BX55" s="771">
        <f>SUM($AU15:BX15)</f>
        <v>0</v>
      </c>
      <c r="BY55" s="771">
        <f>SUM($AU15:BY15)</f>
        <v>0</v>
      </c>
      <c r="BZ55" s="771">
        <f>SUM($AU15:BZ15)</f>
        <v>0</v>
      </c>
      <c r="CA55" s="771">
        <f>SUM($AU15:CA15)</f>
        <v>0</v>
      </c>
      <c r="CB55" s="771">
        <f>SUM($AU15:CB15)</f>
        <v>0</v>
      </c>
      <c r="CC55" s="771">
        <f>SUM($AU15:CC15)</f>
        <v>0</v>
      </c>
      <c r="CD55" s="771">
        <f>SUM($AU15:CD15)</f>
        <v>0</v>
      </c>
      <c r="CE55" s="771">
        <f>SUM($AU15:CE15)</f>
        <v>0</v>
      </c>
      <c r="CF55" s="771">
        <f>SUM($AU15:CF15)</f>
        <v>0</v>
      </c>
      <c r="CG55" s="771">
        <f>SUM($AU15:CG15)</f>
        <v>0</v>
      </c>
      <c r="CH55" s="771">
        <f>SUM($AU15:CH15)</f>
        <v>0</v>
      </c>
      <c r="CI55" s="771">
        <f>SUM($AU15:CI15)</f>
        <v>0</v>
      </c>
      <c r="CJ55" s="771">
        <f>SUM($AU15:CJ15)</f>
        <v>0</v>
      </c>
      <c r="CK55" s="771">
        <f>SUM($AU15:CK15)</f>
        <v>0</v>
      </c>
      <c r="CL55" s="771">
        <f>SUM($AU15:CL15)</f>
        <v>0</v>
      </c>
      <c r="CM55" s="771">
        <f>SUM($AU15:CM15)</f>
        <v>0</v>
      </c>
      <c r="CN55" s="771">
        <f>SUM($AU15:CN15)</f>
        <v>0</v>
      </c>
      <c r="CO55" s="771">
        <f>SUM($AU15:CO15)</f>
        <v>0</v>
      </c>
      <c r="CP55" s="771">
        <f>SUM($AU15:CP15)</f>
        <v>0</v>
      </c>
      <c r="CQ55" s="771">
        <f>SUM($AU15:CQ15)</f>
        <v>0</v>
      </c>
      <c r="CR55" s="771">
        <f>SUM($AU15:CR15)</f>
        <v>0</v>
      </c>
      <c r="CS55" s="771">
        <f>SUM($AU15:CS15)</f>
        <v>0</v>
      </c>
      <c r="CT55" s="771">
        <f>SUM($AU15:CT15)</f>
        <v>0</v>
      </c>
      <c r="CU55" s="771">
        <f>SUM($AU15:CU15)</f>
        <v>0</v>
      </c>
      <c r="CV55" s="771">
        <f>SUM($AU15:CV15)</f>
        <v>0</v>
      </c>
      <c r="CW55" s="771">
        <f>SUM($AU15:CW15)</f>
        <v>0</v>
      </c>
      <c r="CX55" s="771">
        <f>SUM($AU15:CX15)</f>
        <v>0</v>
      </c>
      <c r="CY55" s="771">
        <f>SUM($AU15:CY15)</f>
        <v>0</v>
      </c>
      <c r="CZ55" s="771">
        <f>SUM($AU15:CZ15)</f>
        <v>0</v>
      </c>
      <c r="DA55" s="771">
        <f>SUM($AU15:DA15)</f>
        <v>0</v>
      </c>
      <c r="DB55" s="771">
        <f>SUM($AU15:DB15)</f>
        <v>0</v>
      </c>
      <c r="DC55" s="771">
        <f>SUM($AU15:DC15)</f>
        <v>0</v>
      </c>
      <c r="DD55" s="771">
        <f>SUM($AU15:DD15)</f>
        <v>0</v>
      </c>
      <c r="DE55" s="771">
        <f>SUM($AU15:DE15)</f>
        <v>0</v>
      </c>
      <c r="DF55" s="771">
        <f>SUM($AU15:DF15)</f>
        <v>0</v>
      </c>
      <c r="DG55" s="771">
        <f>SUM($AU15:DG15)</f>
        <v>0</v>
      </c>
      <c r="DH55" s="771">
        <f>SUM($AU15:DH15)</f>
        <v>0</v>
      </c>
      <c r="DI55" s="771">
        <f>SUM($AU15:DI15)</f>
        <v>0</v>
      </c>
      <c r="DJ55" s="771">
        <f>SUM($AU15:DJ15)</f>
        <v>0</v>
      </c>
      <c r="DK55" s="771">
        <f>SUM($AU15:DK15)</f>
        <v>0</v>
      </c>
    </row>
    <row r="56" spans="47:115" x14ac:dyDescent="0.15">
      <c r="AU56" s="768">
        <f>SUM($AU16:AU16)</f>
        <v>0</v>
      </c>
      <c r="AV56" s="771">
        <f>SUM($AU16:AV16)</f>
        <v>0</v>
      </c>
      <c r="AW56" s="771">
        <f>SUM($AU16:AW16)</f>
        <v>0</v>
      </c>
      <c r="AX56" s="771">
        <f>SUM($AU16:AX16)</f>
        <v>0</v>
      </c>
      <c r="AY56" s="771">
        <f>SUM($AU16:AY16)</f>
        <v>0</v>
      </c>
      <c r="AZ56" s="771">
        <f>SUM($AU16:AZ16)</f>
        <v>0</v>
      </c>
      <c r="BA56" s="771">
        <f>SUM($AU16:BA16)</f>
        <v>0</v>
      </c>
      <c r="BB56" s="771">
        <f>SUM($AU16:BB16)</f>
        <v>0</v>
      </c>
      <c r="BC56" s="771">
        <f>SUM($AU16:BC16)</f>
        <v>0</v>
      </c>
      <c r="BD56" s="771">
        <f>SUM($AU16:BD16)</f>
        <v>0</v>
      </c>
      <c r="BE56" s="771">
        <f>SUM($AU16:BE16)</f>
        <v>0</v>
      </c>
      <c r="BF56" s="771">
        <f>SUM($AU16:BF16)</f>
        <v>0</v>
      </c>
      <c r="BG56" s="771">
        <f>SUM($AU16:BG16)</f>
        <v>0</v>
      </c>
      <c r="BH56" s="771">
        <f>SUM($AU16:BH16)</f>
        <v>0</v>
      </c>
      <c r="BI56" s="771">
        <f>SUM($AU16:BI16)</f>
        <v>0</v>
      </c>
      <c r="BJ56" s="771">
        <f>SUM($AU16:BJ16)</f>
        <v>0</v>
      </c>
      <c r="BK56" s="771">
        <f>SUM($AU16:BK16)</f>
        <v>0</v>
      </c>
      <c r="BL56" s="771">
        <f>SUM($AU16:BL16)</f>
        <v>0</v>
      </c>
      <c r="BM56" s="771">
        <f>SUM($AU16:BM16)</f>
        <v>0</v>
      </c>
      <c r="BN56" s="771">
        <f>SUM($AU16:BN16)</f>
        <v>0</v>
      </c>
      <c r="BO56" s="771">
        <f>SUM($AU16:BO16)</f>
        <v>0</v>
      </c>
      <c r="BP56" s="771">
        <f>SUM($AU16:BP16)</f>
        <v>0</v>
      </c>
      <c r="BQ56" s="771">
        <f>SUM($AU16:BQ16)</f>
        <v>0</v>
      </c>
      <c r="BR56" s="771">
        <f>SUM($AU16:BR16)</f>
        <v>0</v>
      </c>
      <c r="BS56" s="771">
        <f>SUM($AU16:BS16)</f>
        <v>0</v>
      </c>
      <c r="BT56" s="771">
        <f>SUM($AU16:BT16)</f>
        <v>0</v>
      </c>
      <c r="BU56" s="771">
        <f>SUM($AU16:BU16)</f>
        <v>0</v>
      </c>
      <c r="BV56" s="771">
        <f>SUM($AU16:BV16)</f>
        <v>0</v>
      </c>
      <c r="BW56" s="771">
        <f>SUM($AU16:BW16)</f>
        <v>0</v>
      </c>
      <c r="BX56" s="771">
        <f>SUM($AU16:BX16)</f>
        <v>0</v>
      </c>
      <c r="BY56" s="771">
        <f>SUM($AU16:BY16)</f>
        <v>0</v>
      </c>
      <c r="BZ56" s="771">
        <f>SUM($AU16:BZ16)</f>
        <v>0</v>
      </c>
      <c r="CA56" s="771">
        <f>SUM($AU16:CA16)</f>
        <v>0</v>
      </c>
      <c r="CB56" s="771">
        <f>SUM($AU16:CB16)</f>
        <v>0</v>
      </c>
      <c r="CC56" s="771">
        <f>SUM($AU16:CC16)</f>
        <v>0</v>
      </c>
      <c r="CD56" s="771">
        <f>SUM($AU16:CD16)</f>
        <v>0</v>
      </c>
      <c r="CE56" s="771">
        <f>SUM($AU16:CE16)</f>
        <v>0</v>
      </c>
      <c r="CF56" s="771">
        <f>SUM($AU16:CF16)</f>
        <v>0</v>
      </c>
      <c r="CG56" s="771">
        <f>SUM($AU16:CG16)</f>
        <v>0</v>
      </c>
      <c r="CH56" s="771">
        <f>SUM($AU16:CH16)</f>
        <v>0</v>
      </c>
      <c r="CI56" s="771">
        <f>SUM($AU16:CI16)</f>
        <v>0</v>
      </c>
      <c r="CJ56" s="771">
        <f>SUM($AU16:CJ16)</f>
        <v>0</v>
      </c>
      <c r="CK56" s="771">
        <f>SUM($AU16:CK16)</f>
        <v>0</v>
      </c>
      <c r="CL56" s="771">
        <f>SUM($AU16:CL16)</f>
        <v>0</v>
      </c>
      <c r="CM56" s="771">
        <f>SUM($AU16:CM16)</f>
        <v>0</v>
      </c>
      <c r="CN56" s="771">
        <f>SUM($AU16:CN16)</f>
        <v>0</v>
      </c>
      <c r="CO56" s="771">
        <f>SUM($AU16:CO16)</f>
        <v>0</v>
      </c>
      <c r="CP56" s="771">
        <f>SUM($AU16:CP16)</f>
        <v>0</v>
      </c>
      <c r="CQ56" s="771">
        <f>SUM($AU16:CQ16)</f>
        <v>0</v>
      </c>
      <c r="CR56" s="771">
        <f>SUM($AU16:CR16)</f>
        <v>0</v>
      </c>
      <c r="CS56" s="771">
        <f>SUM($AU16:CS16)</f>
        <v>0</v>
      </c>
      <c r="CT56" s="771">
        <f>SUM($AU16:CT16)</f>
        <v>0</v>
      </c>
      <c r="CU56" s="771">
        <f>SUM($AU16:CU16)</f>
        <v>0</v>
      </c>
      <c r="CV56" s="771">
        <f>SUM($AU16:CV16)</f>
        <v>0</v>
      </c>
      <c r="CW56" s="771">
        <f>SUM($AU16:CW16)</f>
        <v>0</v>
      </c>
      <c r="CX56" s="771">
        <f>SUM($AU16:CX16)</f>
        <v>0</v>
      </c>
      <c r="CY56" s="771">
        <f>SUM($AU16:CY16)</f>
        <v>0</v>
      </c>
      <c r="CZ56" s="771">
        <f>SUM($AU16:CZ16)</f>
        <v>0</v>
      </c>
      <c r="DA56" s="771">
        <f>SUM($AU16:DA16)</f>
        <v>0</v>
      </c>
      <c r="DB56" s="771">
        <f>SUM($AU16:DB16)</f>
        <v>0</v>
      </c>
      <c r="DC56" s="771">
        <f>SUM($AU16:DC16)</f>
        <v>0</v>
      </c>
      <c r="DD56" s="771">
        <f>SUM($AU16:DD16)</f>
        <v>0</v>
      </c>
      <c r="DE56" s="771">
        <f>SUM($AU16:DE16)</f>
        <v>0</v>
      </c>
      <c r="DF56" s="771">
        <f>SUM($AU16:DF16)</f>
        <v>0</v>
      </c>
      <c r="DG56" s="771">
        <f>SUM($AU16:DG16)</f>
        <v>0</v>
      </c>
      <c r="DH56" s="771">
        <f>SUM($AU16:DH16)</f>
        <v>0</v>
      </c>
      <c r="DI56" s="771">
        <f>SUM($AU16:DI16)</f>
        <v>0</v>
      </c>
      <c r="DJ56" s="771">
        <f>SUM($AU16:DJ16)</f>
        <v>0</v>
      </c>
      <c r="DK56" s="771">
        <f>SUM($AU16:DK16)</f>
        <v>0</v>
      </c>
    </row>
    <row r="57" spans="47:115" x14ac:dyDescent="0.15">
      <c r="AU57" s="768">
        <f>SUM($AU17:AU17)</f>
        <v>0</v>
      </c>
      <c r="AV57" s="771">
        <f>SUM($AU17:AV17)</f>
        <v>0</v>
      </c>
      <c r="AW57" s="771">
        <f>SUM($AU17:AW17)</f>
        <v>0</v>
      </c>
      <c r="AX57" s="771">
        <f>SUM($AU17:AX17)</f>
        <v>0</v>
      </c>
      <c r="AY57" s="771">
        <f>SUM($AU17:AY17)</f>
        <v>0</v>
      </c>
      <c r="AZ57" s="771">
        <f>SUM($AU17:AZ17)</f>
        <v>0</v>
      </c>
      <c r="BA57" s="771">
        <f>SUM($AU17:BA17)</f>
        <v>0</v>
      </c>
      <c r="BB57" s="771">
        <f>SUM($AU17:BB17)</f>
        <v>0</v>
      </c>
      <c r="BC57" s="771">
        <f>SUM($AU17:BC17)</f>
        <v>0</v>
      </c>
      <c r="BD57" s="771">
        <f>SUM($AU17:BD17)</f>
        <v>0</v>
      </c>
      <c r="BE57" s="771">
        <f>SUM($AU17:BE17)</f>
        <v>0</v>
      </c>
      <c r="BF57" s="771">
        <f>SUM($AU17:BF17)</f>
        <v>0</v>
      </c>
      <c r="BG57" s="771">
        <f>SUM($AU17:BG17)</f>
        <v>0</v>
      </c>
      <c r="BH57" s="771">
        <f>SUM($AU17:BH17)</f>
        <v>0</v>
      </c>
      <c r="BI57" s="771">
        <f>SUM($AU17:BI17)</f>
        <v>0</v>
      </c>
      <c r="BJ57" s="771">
        <f>SUM($AU17:BJ17)</f>
        <v>0</v>
      </c>
      <c r="BK57" s="771">
        <f>SUM($AU17:BK17)</f>
        <v>0</v>
      </c>
      <c r="BL57" s="771">
        <f>SUM($AU17:BL17)</f>
        <v>0</v>
      </c>
      <c r="BM57" s="771">
        <f>SUM($AU17:BM17)</f>
        <v>0</v>
      </c>
      <c r="BN57" s="771">
        <f>SUM($AU17:BN17)</f>
        <v>0</v>
      </c>
      <c r="BO57" s="771">
        <f>SUM($AU17:BO17)</f>
        <v>0</v>
      </c>
      <c r="BP57" s="771">
        <f>SUM($AU17:BP17)</f>
        <v>0</v>
      </c>
      <c r="BQ57" s="771">
        <f>SUM($AU17:BQ17)</f>
        <v>0</v>
      </c>
      <c r="BR57" s="771">
        <f>SUM($AU17:BR17)</f>
        <v>0</v>
      </c>
      <c r="BS57" s="771">
        <f>SUM($AU17:BS17)</f>
        <v>0</v>
      </c>
      <c r="BT57" s="771">
        <f>SUM($AU17:BT17)</f>
        <v>0</v>
      </c>
      <c r="BU57" s="771">
        <f>SUM($AU17:BU17)</f>
        <v>0</v>
      </c>
      <c r="BV57" s="771">
        <f>SUM($AU17:BV17)</f>
        <v>0</v>
      </c>
      <c r="BW57" s="771">
        <f>SUM($AU17:BW17)</f>
        <v>0</v>
      </c>
      <c r="BX57" s="771">
        <f>SUM($AU17:BX17)</f>
        <v>0</v>
      </c>
      <c r="BY57" s="771">
        <f>SUM($AU17:BY17)</f>
        <v>0</v>
      </c>
      <c r="BZ57" s="771">
        <f>SUM($AU17:BZ17)</f>
        <v>0</v>
      </c>
      <c r="CA57" s="771">
        <f>SUM($AU17:CA17)</f>
        <v>0</v>
      </c>
      <c r="CB57" s="771">
        <f>SUM($AU17:CB17)</f>
        <v>0</v>
      </c>
      <c r="CC57" s="771">
        <f>SUM($AU17:CC17)</f>
        <v>0</v>
      </c>
      <c r="CD57" s="771">
        <f>SUM($AU17:CD17)</f>
        <v>0</v>
      </c>
      <c r="CE57" s="771">
        <f>SUM($AU17:CE17)</f>
        <v>0</v>
      </c>
      <c r="CF57" s="771">
        <f>SUM($AU17:CF17)</f>
        <v>0</v>
      </c>
      <c r="CG57" s="771">
        <f>SUM($AU17:CG17)</f>
        <v>0</v>
      </c>
      <c r="CH57" s="771">
        <f>SUM($AU17:CH17)</f>
        <v>0</v>
      </c>
      <c r="CI57" s="771">
        <f>SUM($AU17:CI17)</f>
        <v>0</v>
      </c>
      <c r="CJ57" s="771">
        <f>SUM($AU17:CJ17)</f>
        <v>0</v>
      </c>
      <c r="CK57" s="771">
        <f>SUM($AU17:CK17)</f>
        <v>0</v>
      </c>
      <c r="CL57" s="771">
        <f>SUM($AU17:CL17)</f>
        <v>0</v>
      </c>
      <c r="CM57" s="771">
        <f>SUM($AU17:CM17)</f>
        <v>0</v>
      </c>
      <c r="CN57" s="771">
        <f>SUM($AU17:CN17)</f>
        <v>0</v>
      </c>
      <c r="CO57" s="771">
        <f>SUM($AU17:CO17)</f>
        <v>0</v>
      </c>
      <c r="CP57" s="771">
        <f>SUM($AU17:CP17)</f>
        <v>0</v>
      </c>
      <c r="CQ57" s="771">
        <f>SUM($AU17:CQ17)</f>
        <v>0</v>
      </c>
      <c r="CR57" s="771">
        <f>SUM($AU17:CR17)</f>
        <v>0</v>
      </c>
      <c r="CS57" s="771">
        <f>SUM($AU17:CS17)</f>
        <v>0</v>
      </c>
      <c r="CT57" s="771">
        <f>SUM($AU17:CT17)</f>
        <v>0</v>
      </c>
      <c r="CU57" s="771">
        <f>SUM($AU17:CU17)</f>
        <v>0</v>
      </c>
      <c r="CV57" s="771">
        <f>SUM($AU17:CV17)</f>
        <v>0</v>
      </c>
      <c r="CW57" s="771">
        <f>SUM($AU17:CW17)</f>
        <v>0</v>
      </c>
      <c r="CX57" s="771">
        <f>SUM($AU17:CX17)</f>
        <v>0</v>
      </c>
      <c r="CY57" s="771">
        <f>SUM($AU17:CY17)</f>
        <v>0</v>
      </c>
      <c r="CZ57" s="771">
        <f>SUM($AU17:CZ17)</f>
        <v>0</v>
      </c>
      <c r="DA57" s="771">
        <f>SUM($AU17:DA17)</f>
        <v>0</v>
      </c>
      <c r="DB57" s="771">
        <f>SUM($AU17:DB17)</f>
        <v>0</v>
      </c>
      <c r="DC57" s="771">
        <f>SUM($AU17:DC17)</f>
        <v>0</v>
      </c>
      <c r="DD57" s="771">
        <f>SUM($AU17:DD17)</f>
        <v>0</v>
      </c>
      <c r="DE57" s="771">
        <f>SUM($AU17:DE17)</f>
        <v>0</v>
      </c>
      <c r="DF57" s="771">
        <f>SUM($AU17:DF17)</f>
        <v>0</v>
      </c>
      <c r="DG57" s="771">
        <f>SUM($AU17:DG17)</f>
        <v>0</v>
      </c>
      <c r="DH57" s="771">
        <f>SUM($AU17:DH17)</f>
        <v>0</v>
      </c>
      <c r="DI57" s="771">
        <f>SUM($AU17:DI17)</f>
        <v>0</v>
      </c>
      <c r="DJ57" s="771">
        <f>SUM($AU17:DJ17)</f>
        <v>0</v>
      </c>
      <c r="DK57" s="771">
        <f>SUM($AU17:DK17)</f>
        <v>0</v>
      </c>
    </row>
    <row r="58" spans="47:115" x14ac:dyDescent="0.15">
      <c r="AU58" s="768">
        <f>SUM($AU18:AU18)</f>
        <v>0</v>
      </c>
      <c r="AV58" s="771">
        <f>SUM($AU18:AV18)</f>
        <v>0</v>
      </c>
      <c r="AW58" s="771">
        <f>SUM($AU18:AW18)</f>
        <v>0</v>
      </c>
      <c r="AX58" s="771">
        <f>SUM($AU18:AX18)</f>
        <v>0</v>
      </c>
      <c r="AY58" s="771">
        <f>SUM($AU18:AY18)</f>
        <v>0</v>
      </c>
      <c r="AZ58" s="771">
        <f>SUM($AU18:AZ18)</f>
        <v>0</v>
      </c>
      <c r="BA58" s="771">
        <f>SUM($AU18:BA18)</f>
        <v>0</v>
      </c>
      <c r="BB58" s="771">
        <f>SUM($AU18:BB18)</f>
        <v>0</v>
      </c>
      <c r="BC58" s="771">
        <f>SUM($AU18:BC18)</f>
        <v>0</v>
      </c>
      <c r="BD58" s="771">
        <f>SUM($AU18:BD18)</f>
        <v>0</v>
      </c>
      <c r="BE58" s="771">
        <f>SUM($AU18:BE18)</f>
        <v>0</v>
      </c>
      <c r="BF58" s="771">
        <f>SUM($AU18:BF18)</f>
        <v>0</v>
      </c>
      <c r="BG58" s="771">
        <f>SUM($AU18:BG18)</f>
        <v>0</v>
      </c>
      <c r="BH58" s="771">
        <f>SUM($AU18:BH18)</f>
        <v>0</v>
      </c>
      <c r="BI58" s="771">
        <f>SUM($AU18:BI18)</f>
        <v>0</v>
      </c>
      <c r="BJ58" s="771">
        <f>SUM($AU18:BJ18)</f>
        <v>0</v>
      </c>
      <c r="BK58" s="771">
        <f>SUM($AU18:BK18)</f>
        <v>0</v>
      </c>
      <c r="BL58" s="771">
        <f>SUM($AU18:BL18)</f>
        <v>0</v>
      </c>
      <c r="BM58" s="771">
        <f>SUM($AU18:BM18)</f>
        <v>0</v>
      </c>
      <c r="BN58" s="771">
        <f>SUM($AU18:BN18)</f>
        <v>0</v>
      </c>
      <c r="BO58" s="771">
        <f>SUM($AU18:BO18)</f>
        <v>0</v>
      </c>
      <c r="BP58" s="771">
        <f>SUM($AU18:BP18)</f>
        <v>0</v>
      </c>
      <c r="BQ58" s="771">
        <f>SUM($AU18:BQ18)</f>
        <v>0</v>
      </c>
      <c r="BR58" s="771">
        <f>SUM($AU18:BR18)</f>
        <v>0</v>
      </c>
      <c r="BS58" s="771">
        <f>SUM($AU18:BS18)</f>
        <v>0</v>
      </c>
      <c r="BT58" s="771">
        <f>SUM($AU18:BT18)</f>
        <v>0</v>
      </c>
      <c r="BU58" s="771">
        <f>SUM($AU18:BU18)</f>
        <v>0</v>
      </c>
      <c r="BV58" s="771">
        <f>SUM($AU18:BV18)</f>
        <v>0</v>
      </c>
      <c r="BW58" s="771">
        <f>SUM($AU18:BW18)</f>
        <v>0</v>
      </c>
      <c r="BX58" s="771">
        <f>SUM($AU18:BX18)</f>
        <v>0</v>
      </c>
      <c r="BY58" s="771">
        <f>SUM($AU18:BY18)</f>
        <v>0</v>
      </c>
      <c r="BZ58" s="771">
        <f>SUM($AU18:BZ18)</f>
        <v>0</v>
      </c>
      <c r="CA58" s="771">
        <f>SUM($AU18:CA18)</f>
        <v>0</v>
      </c>
      <c r="CB58" s="771">
        <f>SUM($AU18:CB18)</f>
        <v>0</v>
      </c>
      <c r="CC58" s="771">
        <f>SUM($AU18:CC18)</f>
        <v>0</v>
      </c>
      <c r="CD58" s="771">
        <f>SUM($AU18:CD18)</f>
        <v>0</v>
      </c>
      <c r="CE58" s="771">
        <f>SUM($AU18:CE18)</f>
        <v>0</v>
      </c>
      <c r="CF58" s="771">
        <f>SUM($AU18:CF18)</f>
        <v>0</v>
      </c>
      <c r="CG58" s="771">
        <f>SUM($AU18:CG18)</f>
        <v>0</v>
      </c>
      <c r="CH58" s="771">
        <f>SUM($AU18:CH18)</f>
        <v>0</v>
      </c>
      <c r="CI58" s="771">
        <f>SUM($AU18:CI18)</f>
        <v>0</v>
      </c>
      <c r="CJ58" s="771">
        <f>SUM($AU18:CJ18)</f>
        <v>0</v>
      </c>
      <c r="CK58" s="771">
        <f>SUM($AU18:CK18)</f>
        <v>0</v>
      </c>
      <c r="CL58" s="771">
        <f>SUM($AU18:CL18)</f>
        <v>0</v>
      </c>
      <c r="CM58" s="771">
        <f>SUM($AU18:CM18)</f>
        <v>0</v>
      </c>
      <c r="CN58" s="771">
        <f>SUM($AU18:CN18)</f>
        <v>0</v>
      </c>
      <c r="CO58" s="771">
        <f>SUM($AU18:CO18)</f>
        <v>0</v>
      </c>
      <c r="CP58" s="771">
        <f>SUM($AU18:CP18)</f>
        <v>0</v>
      </c>
      <c r="CQ58" s="771">
        <f>SUM($AU18:CQ18)</f>
        <v>0</v>
      </c>
      <c r="CR58" s="771">
        <f>SUM($AU18:CR18)</f>
        <v>0</v>
      </c>
      <c r="CS58" s="771">
        <f>SUM($AU18:CS18)</f>
        <v>0</v>
      </c>
      <c r="CT58" s="771">
        <f>SUM($AU18:CT18)</f>
        <v>0</v>
      </c>
      <c r="CU58" s="771">
        <f>SUM($AU18:CU18)</f>
        <v>0</v>
      </c>
      <c r="CV58" s="771">
        <f>SUM($AU18:CV18)</f>
        <v>0</v>
      </c>
      <c r="CW58" s="771">
        <f>SUM($AU18:CW18)</f>
        <v>0</v>
      </c>
      <c r="CX58" s="771">
        <f>SUM($AU18:CX18)</f>
        <v>0</v>
      </c>
      <c r="CY58" s="771">
        <f>SUM($AU18:CY18)</f>
        <v>0</v>
      </c>
      <c r="CZ58" s="771">
        <f>SUM($AU18:CZ18)</f>
        <v>0</v>
      </c>
      <c r="DA58" s="771">
        <f>SUM($AU18:DA18)</f>
        <v>0</v>
      </c>
      <c r="DB58" s="771">
        <f>SUM($AU18:DB18)</f>
        <v>0</v>
      </c>
      <c r="DC58" s="771">
        <f>SUM($AU18:DC18)</f>
        <v>0</v>
      </c>
      <c r="DD58" s="771">
        <f>SUM($AU18:DD18)</f>
        <v>0</v>
      </c>
      <c r="DE58" s="771">
        <f>SUM($AU18:DE18)</f>
        <v>0</v>
      </c>
      <c r="DF58" s="771">
        <f>SUM($AU18:DF18)</f>
        <v>0</v>
      </c>
      <c r="DG58" s="771">
        <f>SUM($AU18:DG18)</f>
        <v>0</v>
      </c>
      <c r="DH58" s="771">
        <f>SUM($AU18:DH18)</f>
        <v>0</v>
      </c>
      <c r="DI58" s="771">
        <f>SUM($AU18:DI18)</f>
        <v>0</v>
      </c>
      <c r="DJ58" s="771">
        <f>SUM($AU18:DJ18)</f>
        <v>0</v>
      </c>
      <c r="DK58" s="771">
        <f>SUM($AU18:DK18)</f>
        <v>0</v>
      </c>
    </row>
    <row r="59" spans="47:115" x14ac:dyDescent="0.15">
      <c r="AU59" s="768">
        <f>SUM($AU19:AU19)</f>
        <v>0</v>
      </c>
      <c r="AV59" s="771">
        <f>SUM($AU19:AV19)</f>
        <v>0</v>
      </c>
      <c r="AW59" s="771">
        <f>SUM($AU19:AW19)</f>
        <v>0</v>
      </c>
      <c r="AX59" s="771">
        <f>SUM($AU19:AX19)</f>
        <v>0</v>
      </c>
      <c r="AY59" s="771">
        <f>SUM($AU19:AY19)</f>
        <v>0</v>
      </c>
      <c r="AZ59" s="771">
        <f>SUM($AU19:AZ19)</f>
        <v>0</v>
      </c>
      <c r="BA59" s="771">
        <f>SUM($AU19:BA19)</f>
        <v>0</v>
      </c>
      <c r="BB59" s="771">
        <f>SUM($AU19:BB19)</f>
        <v>0</v>
      </c>
      <c r="BC59" s="771">
        <f>SUM($AU19:BC19)</f>
        <v>0</v>
      </c>
      <c r="BD59" s="771">
        <f>SUM($AU19:BD19)</f>
        <v>0</v>
      </c>
      <c r="BE59" s="771">
        <f>SUM($AU19:BE19)</f>
        <v>0</v>
      </c>
      <c r="BF59" s="771">
        <f>SUM($AU19:BF19)</f>
        <v>0</v>
      </c>
      <c r="BG59" s="771">
        <f>SUM($AU19:BG19)</f>
        <v>0</v>
      </c>
      <c r="BH59" s="771">
        <f>SUM($AU19:BH19)</f>
        <v>0</v>
      </c>
      <c r="BI59" s="771">
        <f>SUM($AU19:BI19)</f>
        <v>0</v>
      </c>
      <c r="BJ59" s="771">
        <f>SUM($AU19:BJ19)</f>
        <v>0</v>
      </c>
      <c r="BK59" s="771">
        <f>SUM($AU19:BK19)</f>
        <v>0</v>
      </c>
      <c r="BL59" s="771">
        <f>SUM($AU19:BL19)</f>
        <v>0</v>
      </c>
      <c r="BM59" s="771">
        <f>SUM($AU19:BM19)</f>
        <v>0</v>
      </c>
      <c r="BN59" s="771">
        <f>SUM($AU19:BN19)</f>
        <v>0</v>
      </c>
      <c r="BO59" s="771">
        <f>SUM($AU19:BO19)</f>
        <v>0</v>
      </c>
      <c r="BP59" s="771">
        <f>SUM($AU19:BP19)</f>
        <v>0</v>
      </c>
      <c r="BQ59" s="771">
        <f>SUM($AU19:BQ19)</f>
        <v>0</v>
      </c>
      <c r="BR59" s="771">
        <f>SUM($AU19:BR19)</f>
        <v>0</v>
      </c>
      <c r="BS59" s="771">
        <f>SUM($AU19:BS19)</f>
        <v>0</v>
      </c>
      <c r="BT59" s="771">
        <f>SUM($AU19:BT19)</f>
        <v>0</v>
      </c>
      <c r="BU59" s="771">
        <f>SUM($AU19:BU19)</f>
        <v>0</v>
      </c>
      <c r="BV59" s="771">
        <f>SUM($AU19:BV19)</f>
        <v>0</v>
      </c>
      <c r="BW59" s="771">
        <f>SUM($AU19:BW19)</f>
        <v>0</v>
      </c>
      <c r="BX59" s="771">
        <f>SUM($AU19:BX19)</f>
        <v>0</v>
      </c>
      <c r="BY59" s="771">
        <f>SUM($AU19:BY19)</f>
        <v>0</v>
      </c>
      <c r="BZ59" s="771">
        <f>SUM($AU19:BZ19)</f>
        <v>0</v>
      </c>
      <c r="CA59" s="771">
        <f>SUM($AU19:CA19)</f>
        <v>0</v>
      </c>
      <c r="CB59" s="771">
        <f>SUM($AU19:CB19)</f>
        <v>0</v>
      </c>
      <c r="CC59" s="771">
        <f>SUM($AU19:CC19)</f>
        <v>0</v>
      </c>
      <c r="CD59" s="771">
        <f>SUM($AU19:CD19)</f>
        <v>0</v>
      </c>
      <c r="CE59" s="771">
        <f>SUM($AU19:CE19)</f>
        <v>0</v>
      </c>
      <c r="CF59" s="771">
        <f>SUM($AU19:CF19)</f>
        <v>0</v>
      </c>
      <c r="CG59" s="771">
        <f>SUM($AU19:CG19)</f>
        <v>0</v>
      </c>
      <c r="CH59" s="771">
        <f>SUM($AU19:CH19)</f>
        <v>0</v>
      </c>
      <c r="CI59" s="771">
        <f>SUM($AU19:CI19)</f>
        <v>0</v>
      </c>
      <c r="CJ59" s="771">
        <f>SUM($AU19:CJ19)</f>
        <v>0</v>
      </c>
      <c r="CK59" s="771">
        <f>SUM($AU19:CK19)</f>
        <v>0</v>
      </c>
      <c r="CL59" s="771">
        <f>SUM($AU19:CL19)</f>
        <v>0</v>
      </c>
      <c r="CM59" s="771">
        <f>SUM($AU19:CM19)</f>
        <v>0</v>
      </c>
      <c r="CN59" s="771">
        <f>SUM($AU19:CN19)</f>
        <v>0</v>
      </c>
      <c r="CO59" s="771">
        <f>SUM($AU19:CO19)</f>
        <v>0</v>
      </c>
      <c r="CP59" s="771">
        <f>SUM($AU19:CP19)</f>
        <v>0</v>
      </c>
      <c r="CQ59" s="771">
        <f>SUM($AU19:CQ19)</f>
        <v>0</v>
      </c>
      <c r="CR59" s="771">
        <f>SUM($AU19:CR19)</f>
        <v>0</v>
      </c>
      <c r="CS59" s="771">
        <f>SUM($AU19:CS19)</f>
        <v>0</v>
      </c>
      <c r="CT59" s="771">
        <f>SUM($AU19:CT19)</f>
        <v>0</v>
      </c>
      <c r="CU59" s="771">
        <f>SUM($AU19:CU19)</f>
        <v>0</v>
      </c>
      <c r="CV59" s="771">
        <f>SUM($AU19:CV19)</f>
        <v>0</v>
      </c>
      <c r="CW59" s="771">
        <f>SUM($AU19:CW19)</f>
        <v>0</v>
      </c>
      <c r="CX59" s="771">
        <f>SUM($AU19:CX19)</f>
        <v>0</v>
      </c>
      <c r="CY59" s="771">
        <f>SUM($AU19:CY19)</f>
        <v>0</v>
      </c>
      <c r="CZ59" s="771">
        <f>SUM($AU19:CZ19)</f>
        <v>0</v>
      </c>
      <c r="DA59" s="771">
        <f>SUM($AU19:DA19)</f>
        <v>0</v>
      </c>
      <c r="DB59" s="771">
        <f>SUM($AU19:DB19)</f>
        <v>0</v>
      </c>
      <c r="DC59" s="771">
        <f>SUM($AU19:DC19)</f>
        <v>0</v>
      </c>
      <c r="DD59" s="771">
        <f>SUM($AU19:DD19)</f>
        <v>0</v>
      </c>
      <c r="DE59" s="771">
        <f>SUM($AU19:DE19)</f>
        <v>0</v>
      </c>
      <c r="DF59" s="771">
        <f>SUM($AU19:DF19)</f>
        <v>0</v>
      </c>
      <c r="DG59" s="771">
        <f>SUM($AU19:DG19)</f>
        <v>0</v>
      </c>
      <c r="DH59" s="771">
        <f>SUM($AU19:DH19)</f>
        <v>0</v>
      </c>
      <c r="DI59" s="771">
        <f>SUM($AU19:DI19)</f>
        <v>0</v>
      </c>
      <c r="DJ59" s="771">
        <f>SUM($AU19:DJ19)</f>
        <v>0</v>
      </c>
      <c r="DK59" s="771">
        <f>SUM($AU19:DK19)</f>
        <v>0</v>
      </c>
    </row>
    <row r="60" spans="47:115" x14ac:dyDescent="0.15">
      <c r="AU60" s="768">
        <f>SUM($AU20:AU20)</f>
        <v>0</v>
      </c>
      <c r="AV60" s="771">
        <f>SUM($AU20:AV20)</f>
        <v>0</v>
      </c>
      <c r="AW60" s="771">
        <f>SUM($AU20:AW20)</f>
        <v>0</v>
      </c>
      <c r="AX60" s="771">
        <f>SUM($AU20:AX20)</f>
        <v>0</v>
      </c>
      <c r="AY60" s="771">
        <f>SUM($AU20:AY20)</f>
        <v>0</v>
      </c>
      <c r="AZ60" s="771">
        <f>SUM($AU20:AZ20)</f>
        <v>0</v>
      </c>
      <c r="BA60" s="771">
        <f>SUM($AU20:BA20)</f>
        <v>0</v>
      </c>
      <c r="BB60" s="771">
        <f>SUM($AU20:BB20)</f>
        <v>0</v>
      </c>
      <c r="BC60" s="771">
        <f>SUM($AU20:BC20)</f>
        <v>0</v>
      </c>
      <c r="BD60" s="771">
        <f>SUM($AU20:BD20)</f>
        <v>0</v>
      </c>
      <c r="BE60" s="771">
        <f>SUM($AU20:BE20)</f>
        <v>0</v>
      </c>
      <c r="BF60" s="771">
        <f>SUM($AU20:BF20)</f>
        <v>0</v>
      </c>
      <c r="BG60" s="771">
        <f>SUM($AU20:BG20)</f>
        <v>0</v>
      </c>
      <c r="BH60" s="771">
        <f>SUM($AU20:BH20)</f>
        <v>0</v>
      </c>
      <c r="BI60" s="771">
        <f>SUM($AU20:BI20)</f>
        <v>0</v>
      </c>
      <c r="BJ60" s="771">
        <f>SUM($AU20:BJ20)</f>
        <v>0</v>
      </c>
      <c r="BK60" s="771">
        <f>SUM($AU20:BK20)</f>
        <v>0</v>
      </c>
      <c r="BL60" s="771">
        <f>SUM($AU20:BL20)</f>
        <v>0</v>
      </c>
      <c r="BM60" s="771">
        <f>SUM($AU20:BM20)</f>
        <v>0</v>
      </c>
      <c r="BN60" s="771">
        <f>SUM($AU20:BN20)</f>
        <v>0</v>
      </c>
      <c r="BO60" s="771">
        <f>SUM($AU20:BO20)</f>
        <v>0</v>
      </c>
      <c r="BP60" s="771">
        <f>SUM($AU20:BP20)</f>
        <v>0</v>
      </c>
      <c r="BQ60" s="771">
        <f>SUM($AU20:BQ20)</f>
        <v>0</v>
      </c>
      <c r="BR60" s="771">
        <f>SUM($AU20:BR20)</f>
        <v>0</v>
      </c>
      <c r="BS60" s="771">
        <f>SUM($AU20:BS20)</f>
        <v>0</v>
      </c>
      <c r="BT60" s="771">
        <f>SUM($AU20:BT20)</f>
        <v>0</v>
      </c>
      <c r="BU60" s="771">
        <f>SUM($AU20:BU20)</f>
        <v>0</v>
      </c>
      <c r="BV60" s="771">
        <f>SUM($AU20:BV20)</f>
        <v>0</v>
      </c>
      <c r="BW60" s="771">
        <f>SUM($AU20:BW20)</f>
        <v>0</v>
      </c>
      <c r="BX60" s="771">
        <f>SUM($AU20:BX20)</f>
        <v>0</v>
      </c>
      <c r="BY60" s="771">
        <f>SUM($AU20:BY20)</f>
        <v>0</v>
      </c>
      <c r="BZ60" s="771">
        <f>SUM($AU20:BZ20)</f>
        <v>0</v>
      </c>
      <c r="CA60" s="771">
        <f>SUM($AU20:CA20)</f>
        <v>0</v>
      </c>
      <c r="CB60" s="771">
        <f>SUM($AU20:CB20)</f>
        <v>0</v>
      </c>
      <c r="CC60" s="771">
        <f>SUM($AU20:CC20)</f>
        <v>0</v>
      </c>
      <c r="CD60" s="771">
        <f>SUM($AU20:CD20)</f>
        <v>0</v>
      </c>
      <c r="CE60" s="771">
        <f>SUM($AU20:CE20)</f>
        <v>0</v>
      </c>
      <c r="CF60" s="771">
        <f>SUM($AU20:CF20)</f>
        <v>0</v>
      </c>
      <c r="CG60" s="771">
        <f>SUM($AU20:CG20)</f>
        <v>0</v>
      </c>
      <c r="CH60" s="771">
        <f>SUM($AU20:CH20)</f>
        <v>0</v>
      </c>
      <c r="CI60" s="771">
        <f>SUM($AU20:CI20)</f>
        <v>0</v>
      </c>
      <c r="CJ60" s="771">
        <f>SUM($AU20:CJ20)</f>
        <v>0</v>
      </c>
      <c r="CK60" s="771">
        <f>SUM($AU20:CK20)</f>
        <v>0</v>
      </c>
      <c r="CL60" s="771">
        <f>SUM($AU20:CL20)</f>
        <v>0</v>
      </c>
      <c r="CM60" s="771">
        <f>SUM($AU20:CM20)</f>
        <v>0</v>
      </c>
      <c r="CN60" s="771">
        <f>SUM($AU20:CN20)</f>
        <v>0</v>
      </c>
      <c r="CO60" s="771">
        <f>SUM($AU20:CO20)</f>
        <v>0</v>
      </c>
      <c r="CP60" s="771">
        <f>SUM($AU20:CP20)</f>
        <v>0</v>
      </c>
      <c r="CQ60" s="771">
        <f>SUM($AU20:CQ20)</f>
        <v>0</v>
      </c>
      <c r="CR60" s="771">
        <f>SUM($AU20:CR20)</f>
        <v>0</v>
      </c>
      <c r="CS60" s="771">
        <f>SUM($AU20:CS20)</f>
        <v>0</v>
      </c>
      <c r="CT60" s="771">
        <f>SUM($AU20:CT20)</f>
        <v>0</v>
      </c>
      <c r="CU60" s="771">
        <f>SUM($AU20:CU20)</f>
        <v>0</v>
      </c>
      <c r="CV60" s="771">
        <f>SUM($AU20:CV20)</f>
        <v>0</v>
      </c>
      <c r="CW60" s="771">
        <f>SUM($AU20:CW20)</f>
        <v>0</v>
      </c>
      <c r="CX60" s="771">
        <f>SUM($AU20:CX20)</f>
        <v>0</v>
      </c>
      <c r="CY60" s="771">
        <f>SUM($AU20:CY20)</f>
        <v>0</v>
      </c>
      <c r="CZ60" s="771">
        <f>SUM($AU20:CZ20)</f>
        <v>0</v>
      </c>
      <c r="DA60" s="771">
        <f>SUM($AU20:DA20)</f>
        <v>0</v>
      </c>
      <c r="DB60" s="771">
        <f>SUM($AU20:DB20)</f>
        <v>0</v>
      </c>
      <c r="DC60" s="771">
        <f>SUM($AU20:DC20)</f>
        <v>0</v>
      </c>
      <c r="DD60" s="771">
        <f>SUM($AU20:DD20)</f>
        <v>0</v>
      </c>
      <c r="DE60" s="771">
        <f>SUM($AU20:DE20)</f>
        <v>0</v>
      </c>
      <c r="DF60" s="771">
        <f>SUM($AU20:DF20)</f>
        <v>0</v>
      </c>
      <c r="DG60" s="771">
        <f>SUM($AU20:DG20)</f>
        <v>0</v>
      </c>
      <c r="DH60" s="771">
        <f>SUM($AU20:DH20)</f>
        <v>0</v>
      </c>
      <c r="DI60" s="771">
        <f>SUM($AU20:DI20)</f>
        <v>0</v>
      </c>
      <c r="DJ60" s="771">
        <f>SUM($AU20:DJ20)</f>
        <v>0</v>
      </c>
      <c r="DK60" s="771">
        <f>SUM($AU20:DK20)</f>
        <v>0</v>
      </c>
    </row>
    <row r="61" spans="47:115" x14ac:dyDescent="0.15">
      <c r="AU61" s="768">
        <f>SUM($AU21:AU21)</f>
        <v>0</v>
      </c>
      <c r="AV61" s="771">
        <f>SUM($AU21:AV21)</f>
        <v>0</v>
      </c>
      <c r="AW61" s="771">
        <f>SUM($AU21:AW21)</f>
        <v>0</v>
      </c>
      <c r="AX61" s="771">
        <f>SUM($AU21:AX21)</f>
        <v>0</v>
      </c>
      <c r="AY61" s="771">
        <f>SUM($AU21:AY21)</f>
        <v>0</v>
      </c>
      <c r="AZ61" s="771">
        <f>SUM($AU21:AZ21)</f>
        <v>0</v>
      </c>
      <c r="BA61" s="771">
        <f>SUM($AU21:BA21)</f>
        <v>0</v>
      </c>
      <c r="BB61" s="771">
        <f>SUM($AU21:BB21)</f>
        <v>0</v>
      </c>
      <c r="BC61" s="771">
        <f>SUM($AU21:BC21)</f>
        <v>0</v>
      </c>
      <c r="BD61" s="771">
        <f>SUM($AU21:BD21)</f>
        <v>0</v>
      </c>
      <c r="BE61" s="771">
        <f>SUM($AU21:BE21)</f>
        <v>0</v>
      </c>
      <c r="BF61" s="771">
        <f>SUM($AU21:BF21)</f>
        <v>0</v>
      </c>
      <c r="BG61" s="771">
        <f>SUM($AU21:BG21)</f>
        <v>0</v>
      </c>
      <c r="BH61" s="771">
        <f>SUM($AU21:BH21)</f>
        <v>0</v>
      </c>
      <c r="BI61" s="771">
        <f>SUM($AU21:BI21)</f>
        <v>0</v>
      </c>
      <c r="BJ61" s="771">
        <f>SUM($AU21:BJ21)</f>
        <v>0</v>
      </c>
      <c r="BK61" s="771">
        <f>SUM($AU21:BK21)</f>
        <v>0</v>
      </c>
      <c r="BL61" s="771">
        <f>SUM($AU21:BL21)</f>
        <v>0</v>
      </c>
      <c r="BM61" s="771">
        <f>SUM($AU21:BM21)</f>
        <v>0</v>
      </c>
      <c r="BN61" s="771">
        <f>SUM($AU21:BN21)</f>
        <v>0</v>
      </c>
      <c r="BO61" s="771">
        <f>SUM($AU21:BO21)</f>
        <v>0</v>
      </c>
      <c r="BP61" s="771">
        <f>SUM($AU21:BP21)</f>
        <v>0</v>
      </c>
      <c r="BQ61" s="771">
        <f>SUM($AU21:BQ21)</f>
        <v>0</v>
      </c>
      <c r="BR61" s="771">
        <f>SUM($AU21:BR21)</f>
        <v>0</v>
      </c>
      <c r="BS61" s="771">
        <f>SUM($AU21:BS21)</f>
        <v>0</v>
      </c>
      <c r="BT61" s="771">
        <f>SUM($AU21:BT21)</f>
        <v>0</v>
      </c>
      <c r="BU61" s="771">
        <f>SUM($AU21:BU21)</f>
        <v>0</v>
      </c>
      <c r="BV61" s="771">
        <f>SUM($AU21:BV21)</f>
        <v>0</v>
      </c>
      <c r="BW61" s="771">
        <f>SUM($AU21:BW21)</f>
        <v>0</v>
      </c>
      <c r="BX61" s="771">
        <f>SUM($AU21:BX21)</f>
        <v>0</v>
      </c>
      <c r="BY61" s="771">
        <f>SUM($AU21:BY21)</f>
        <v>0</v>
      </c>
      <c r="BZ61" s="771">
        <f>SUM($AU21:BZ21)</f>
        <v>0</v>
      </c>
      <c r="CA61" s="771">
        <f>SUM($AU21:CA21)</f>
        <v>0</v>
      </c>
      <c r="CB61" s="771">
        <f>SUM($AU21:CB21)</f>
        <v>0</v>
      </c>
      <c r="CC61" s="771">
        <f>SUM($AU21:CC21)</f>
        <v>0</v>
      </c>
      <c r="CD61" s="771">
        <f>SUM($AU21:CD21)</f>
        <v>0</v>
      </c>
      <c r="CE61" s="771">
        <f>SUM($AU21:CE21)</f>
        <v>0</v>
      </c>
      <c r="CF61" s="771">
        <f>SUM($AU21:CF21)</f>
        <v>0</v>
      </c>
      <c r="CG61" s="771">
        <f>SUM($AU21:CG21)</f>
        <v>0</v>
      </c>
      <c r="CH61" s="771">
        <f>SUM($AU21:CH21)</f>
        <v>0</v>
      </c>
      <c r="CI61" s="771">
        <f>SUM($AU21:CI21)</f>
        <v>0</v>
      </c>
      <c r="CJ61" s="771">
        <f>SUM($AU21:CJ21)</f>
        <v>0</v>
      </c>
      <c r="CK61" s="771">
        <f>SUM($AU21:CK21)</f>
        <v>0</v>
      </c>
      <c r="CL61" s="771">
        <f>SUM($AU21:CL21)</f>
        <v>0</v>
      </c>
      <c r="CM61" s="771">
        <f>SUM($AU21:CM21)</f>
        <v>0</v>
      </c>
      <c r="CN61" s="771">
        <f>SUM($AU21:CN21)</f>
        <v>0</v>
      </c>
      <c r="CO61" s="771">
        <f>SUM($AU21:CO21)</f>
        <v>0</v>
      </c>
      <c r="CP61" s="771">
        <f>SUM($AU21:CP21)</f>
        <v>0</v>
      </c>
      <c r="CQ61" s="771">
        <f>SUM($AU21:CQ21)</f>
        <v>0</v>
      </c>
      <c r="CR61" s="771">
        <f>SUM($AU21:CR21)</f>
        <v>0</v>
      </c>
      <c r="CS61" s="771">
        <f>SUM($AU21:CS21)</f>
        <v>0</v>
      </c>
      <c r="CT61" s="771">
        <f>SUM($AU21:CT21)</f>
        <v>0</v>
      </c>
      <c r="CU61" s="771">
        <f>SUM($AU21:CU21)</f>
        <v>0</v>
      </c>
      <c r="CV61" s="771">
        <f>SUM($AU21:CV21)</f>
        <v>0</v>
      </c>
      <c r="CW61" s="771">
        <f>SUM($AU21:CW21)</f>
        <v>0</v>
      </c>
      <c r="CX61" s="771">
        <f>SUM($AU21:CX21)</f>
        <v>0</v>
      </c>
      <c r="CY61" s="771">
        <f>SUM($AU21:CY21)</f>
        <v>0</v>
      </c>
      <c r="CZ61" s="771">
        <f>SUM($AU21:CZ21)</f>
        <v>0</v>
      </c>
      <c r="DA61" s="771">
        <f>SUM($AU21:DA21)</f>
        <v>0</v>
      </c>
      <c r="DB61" s="771">
        <f>SUM($AU21:DB21)</f>
        <v>0</v>
      </c>
      <c r="DC61" s="771">
        <f>SUM($AU21:DC21)</f>
        <v>0</v>
      </c>
      <c r="DD61" s="771">
        <f>SUM($AU21:DD21)</f>
        <v>0</v>
      </c>
      <c r="DE61" s="771">
        <f>SUM($AU21:DE21)</f>
        <v>0</v>
      </c>
      <c r="DF61" s="771">
        <f>SUM($AU21:DF21)</f>
        <v>0</v>
      </c>
      <c r="DG61" s="771">
        <f>SUM($AU21:DG21)</f>
        <v>0</v>
      </c>
      <c r="DH61" s="771">
        <f>SUM($AU21:DH21)</f>
        <v>0</v>
      </c>
      <c r="DI61" s="771">
        <f>SUM($AU21:DI21)</f>
        <v>0</v>
      </c>
      <c r="DJ61" s="771">
        <f>SUM($AU21:DJ21)</f>
        <v>0</v>
      </c>
      <c r="DK61" s="771">
        <f>SUM($AU21:DK21)</f>
        <v>0</v>
      </c>
    </row>
    <row r="62" spans="47:115" x14ac:dyDescent="0.15">
      <c r="AU62" s="768">
        <f>SUM($AU22:AU22)</f>
        <v>0</v>
      </c>
      <c r="AV62" s="771">
        <f>SUM($AU22:AV22)</f>
        <v>0</v>
      </c>
      <c r="AW62" s="771">
        <f>SUM($AU22:AW22)</f>
        <v>0</v>
      </c>
      <c r="AX62" s="771">
        <f>SUM($AU22:AX22)</f>
        <v>0</v>
      </c>
      <c r="AY62" s="771">
        <f>SUM($AU22:AY22)</f>
        <v>0</v>
      </c>
      <c r="AZ62" s="771">
        <f>SUM($AU22:AZ22)</f>
        <v>0</v>
      </c>
      <c r="BA62" s="771">
        <f>SUM($AU22:BA22)</f>
        <v>0</v>
      </c>
      <c r="BB62" s="771">
        <f>SUM($AU22:BB22)</f>
        <v>0</v>
      </c>
      <c r="BC62" s="771">
        <f>SUM($AU22:BC22)</f>
        <v>0</v>
      </c>
      <c r="BD62" s="771">
        <f>SUM($AU22:BD22)</f>
        <v>0</v>
      </c>
      <c r="BE62" s="771">
        <f>SUM($AU22:BE22)</f>
        <v>0</v>
      </c>
      <c r="BF62" s="771">
        <f>SUM($AU22:BF22)</f>
        <v>0</v>
      </c>
      <c r="BG62" s="771">
        <f>SUM($AU22:BG22)</f>
        <v>0</v>
      </c>
      <c r="BH62" s="771">
        <f>SUM($AU22:BH22)</f>
        <v>0</v>
      </c>
      <c r="BI62" s="771">
        <f>SUM($AU22:BI22)</f>
        <v>0</v>
      </c>
      <c r="BJ62" s="771">
        <f>SUM($AU22:BJ22)</f>
        <v>0</v>
      </c>
      <c r="BK62" s="771">
        <f>SUM($AU22:BK22)</f>
        <v>0</v>
      </c>
      <c r="BL62" s="771">
        <f>SUM($AU22:BL22)</f>
        <v>0</v>
      </c>
      <c r="BM62" s="771">
        <f>SUM($AU22:BM22)</f>
        <v>0</v>
      </c>
      <c r="BN62" s="771">
        <f>SUM($AU22:BN22)</f>
        <v>0</v>
      </c>
      <c r="BO62" s="771">
        <f>SUM($AU22:BO22)</f>
        <v>0</v>
      </c>
      <c r="BP62" s="771">
        <f>SUM($AU22:BP22)</f>
        <v>0</v>
      </c>
      <c r="BQ62" s="771">
        <f>SUM($AU22:BQ22)</f>
        <v>0</v>
      </c>
      <c r="BR62" s="771">
        <f>SUM($AU22:BR22)</f>
        <v>0</v>
      </c>
      <c r="BS62" s="771">
        <f>SUM($AU22:BS22)</f>
        <v>0</v>
      </c>
      <c r="BT62" s="771">
        <f>SUM($AU22:BT22)</f>
        <v>0</v>
      </c>
      <c r="BU62" s="771">
        <f>SUM($AU22:BU22)</f>
        <v>0</v>
      </c>
      <c r="BV62" s="771">
        <f>SUM($AU22:BV22)</f>
        <v>0</v>
      </c>
      <c r="BW62" s="771">
        <f>SUM($AU22:BW22)</f>
        <v>0</v>
      </c>
      <c r="BX62" s="771">
        <f>SUM($AU22:BX22)</f>
        <v>0</v>
      </c>
      <c r="BY62" s="771">
        <f>SUM($AU22:BY22)</f>
        <v>0</v>
      </c>
      <c r="BZ62" s="771">
        <f>SUM($AU22:BZ22)</f>
        <v>0</v>
      </c>
      <c r="CA62" s="771">
        <f>SUM($AU22:CA22)</f>
        <v>0</v>
      </c>
      <c r="CB62" s="771">
        <f>SUM($AU22:CB22)</f>
        <v>0</v>
      </c>
      <c r="CC62" s="771">
        <f>SUM($AU22:CC22)</f>
        <v>0</v>
      </c>
      <c r="CD62" s="771">
        <f>SUM($AU22:CD22)</f>
        <v>0</v>
      </c>
      <c r="CE62" s="771">
        <f>SUM($AU22:CE22)</f>
        <v>0</v>
      </c>
      <c r="CF62" s="771">
        <f>SUM($AU22:CF22)</f>
        <v>0</v>
      </c>
      <c r="CG62" s="771">
        <f>SUM($AU22:CG22)</f>
        <v>0</v>
      </c>
      <c r="CH62" s="771">
        <f>SUM($AU22:CH22)</f>
        <v>0</v>
      </c>
      <c r="CI62" s="771">
        <f>SUM($AU22:CI22)</f>
        <v>0</v>
      </c>
      <c r="CJ62" s="771">
        <f>SUM($AU22:CJ22)</f>
        <v>0</v>
      </c>
      <c r="CK62" s="771">
        <f>SUM($AU22:CK22)</f>
        <v>0</v>
      </c>
      <c r="CL62" s="771">
        <f>SUM($AU22:CL22)</f>
        <v>0</v>
      </c>
      <c r="CM62" s="771">
        <f>SUM($AU22:CM22)</f>
        <v>0</v>
      </c>
      <c r="CN62" s="771">
        <f>SUM($AU22:CN22)</f>
        <v>0</v>
      </c>
      <c r="CO62" s="771">
        <f>SUM($AU22:CO22)</f>
        <v>0</v>
      </c>
      <c r="CP62" s="771">
        <f>SUM($AU22:CP22)</f>
        <v>0</v>
      </c>
      <c r="CQ62" s="771">
        <f>SUM($AU22:CQ22)</f>
        <v>0</v>
      </c>
      <c r="CR62" s="771">
        <f>SUM($AU22:CR22)</f>
        <v>0</v>
      </c>
      <c r="CS62" s="771">
        <f>SUM($AU22:CS22)</f>
        <v>0</v>
      </c>
      <c r="CT62" s="771">
        <f>SUM($AU22:CT22)</f>
        <v>0</v>
      </c>
      <c r="CU62" s="771">
        <f>SUM($AU22:CU22)</f>
        <v>0</v>
      </c>
      <c r="CV62" s="771">
        <f>SUM($AU22:CV22)</f>
        <v>0</v>
      </c>
      <c r="CW62" s="771">
        <f>SUM($AU22:CW22)</f>
        <v>0</v>
      </c>
      <c r="CX62" s="771">
        <f>SUM($AU22:CX22)</f>
        <v>0</v>
      </c>
      <c r="CY62" s="771">
        <f>SUM($AU22:CY22)</f>
        <v>0</v>
      </c>
      <c r="CZ62" s="771">
        <f>SUM($AU22:CZ22)</f>
        <v>0</v>
      </c>
      <c r="DA62" s="771">
        <f>SUM($AU22:DA22)</f>
        <v>0</v>
      </c>
      <c r="DB62" s="771">
        <f>SUM($AU22:DB22)</f>
        <v>0</v>
      </c>
      <c r="DC62" s="771">
        <f>SUM($AU22:DC22)</f>
        <v>0</v>
      </c>
      <c r="DD62" s="771">
        <f>SUM($AU22:DD22)</f>
        <v>0</v>
      </c>
      <c r="DE62" s="771">
        <f>SUM($AU22:DE22)</f>
        <v>0</v>
      </c>
      <c r="DF62" s="771">
        <f>SUM($AU22:DF22)</f>
        <v>0</v>
      </c>
      <c r="DG62" s="771">
        <f>SUM($AU22:DG22)</f>
        <v>0</v>
      </c>
      <c r="DH62" s="771">
        <f>SUM($AU22:DH22)</f>
        <v>0</v>
      </c>
      <c r="DI62" s="771">
        <f>SUM($AU22:DI22)</f>
        <v>0</v>
      </c>
      <c r="DJ62" s="771">
        <f>SUM($AU22:DJ22)</f>
        <v>0</v>
      </c>
      <c r="DK62" s="771">
        <f>SUM($AU22:DK22)</f>
        <v>0</v>
      </c>
    </row>
    <row r="63" spans="47:115" x14ac:dyDescent="0.15">
      <c r="AU63" s="768">
        <f>SUM($AU23:AU23)</f>
        <v>0</v>
      </c>
      <c r="AV63" s="771">
        <f>SUM($AU23:AV23)</f>
        <v>0</v>
      </c>
      <c r="AW63" s="771">
        <f>SUM($AU23:AW23)</f>
        <v>0</v>
      </c>
      <c r="AX63" s="771">
        <f>SUM($AU23:AX23)</f>
        <v>0</v>
      </c>
      <c r="AY63" s="771">
        <f>SUM($AU23:AY23)</f>
        <v>0</v>
      </c>
      <c r="AZ63" s="771">
        <f>SUM($AU23:AZ23)</f>
        <v>0</v>
      </c>
      <c r="BA63" s="771">
        <f>SUM($AU23:BA23)</f>
        <v>0</v>
      </c>
      <c r="BB63" s="771">
        <f>SUM($AU23:BB23)</f>
        <v>0</v>
      </c>
      <c r="BC63" s="771">
        <f>SUM($AU23:BC23)</f>
        <v>0</v>
      </c>
      <c r="BD63" s="771">
        <f>SUM($AU23:BD23)</f>
        <v>0</v>
      </c>
      <c r="BE63" s="771">
        <f>SUM($AU23:BE23)</f>
        <v>0</v>
      </c>
      <c r="BF63" s="771">
        <f>SUM($AU23:BF23)</f>
        <v>0</v>
      </c>
      <c r="BG63" s="771">
        <f>SUM($AU23:BG23)</f>
        <v>0</v>
      </c>
      <c r="BH63" s="771">
        <f>SUM($AU23:BH23)</f>
        <v>0</v>
      </c>
      <c r="BI63" s="771">
        <f>SUM($AU23:BI23)</f>
        <v>0</v>
      </c>
      <c r="BJ63" s="771">
        <f>SUM($AU23:BJ23)</f>
        <v>0</v>
      </c>
      <c r="BK63" s="771">
        <f>SUM($AU23:BK23)</f>
        <v>0</v>
      </c>
      <c r="BL63" s="771">
        <f>SUM($AU23:BL23)</f>
        <v>0</v>
      </c>
      <c r="BM63" s="771">
        <f>SUM($AU23:BM23)</f>
        <v>0</v>
      </c>
      <c r="BN63" s="771">
        <f>SUM($AU23:BN23)</f>
        <v>0</v>
      </c>
      <c r="BO63" s="771">
        <f>SUM($AU23:BO23)</f>
        <v>0</v>
      </c>
      <c r="BP63" s="771">
        <f>SUM($AU23:BP23)</f>
        <v>0</v>
      </c>
      <c r="BQ63" s="771">
        <f>SUM($AU23:BQ23)</f>
        <v>0</v>
      </c>
      <c r="BR63" s="771">
        <f>SUM($AU23:BR23)</f>
        <v>0</v>
      </c>
      <c r="BS63" s="771">
        <f>SUM($AU23:BS23)</f>
        <v>0</v>
      </c>
      <c r="BT63" s="771">
        <f>SUM($AU23:BT23)</f>
        <v>0</v>
      </c>
      <c r="BU63" s="771">
        <f>SUM($AU23:BU23)</f>
        <v>0</v>
      </c>
      <c r="BV63" s="771">
        <f>SUM($AU23:BV23)</f>
        <v>0</v>
      </c>
      <c r="BW63" s="771">
        <f>SUM($AU23:BW23)</f>
        <v>0</v>
      </c>
      <c r="BX63" s="771">
        <f>SUM($AU23:BX23)</f>
        <v>0</v>
      </c>
      <c r="BY63" s="771">
        <f>SUM($AU23:BY23)</f>
        <v>0</v>
      </c>
      <c r="BZ63" s="771">
        <f>SUM($AU23:BZ23)</f>
        <v>0</v>
      </c>
      <c r="CA63" s="771">
        <f>SUM($AU23:CA23)</f>
        <v>0</v>
      </c>
      <c r="CB63" s="771">
        <f>SUM($AU23:CB23)</f>
        <v>0</v>
      </c>
      <c r="CC63" s="771">
        <f>SUM($AU23:CC23)</f>
        <v>0</v>
      </c>
      <c r="CD63" s="771">
        <f>SUM($AU23:CD23)</f>
        <v>0</v>
      </c>
      <c r="CE63" s="771">
        <f>SUM($AU23:CE23)</f>
        <v>0</v>
      </c>
      <c r="CF63" s="771">
        <f>SUM($AU23:CF23)</f>
        <v>0</v>
      </c>
      <c r="CG63" s="771">
        <f>SUM($AU23:CG23)</f>
        <v>0</v>
      </c>
      <c r="CH63" s="771">
        <f>SUM($AU23:CH23)</f>
        <v>0</v>
      </c>
      <c r="CI63" s="771">
        <f>SUM($AU23:CI23)</f>
        <v>0</v>
      </c>
      <c r="CJ63" s="771">
        <f>SUM($AU23:CJ23)</f>
        <v>0</v>
      </c>
      <c r="CK63" s="771">
        <f>SUM($AU23:CK23)</f>
        <v>0</v>
      </c>
      <c r="CL63" s="771">
        <f>SUM($AU23:CL23)</f>
        <v>0</v>
      </c>
      <c r="CM63" s="771">
        <f>SUM($AU23:CM23)</f>
        <v>0</v>
      </c>
      <c r="CN63" s="771">
        <f>SUM($AU23:CN23)</f>
        <v>0</v>
      </c>
      <c r="CO63" s="771">
        <f>SUM($AU23:CO23)</f>
        <v>0</v>
      </c>
      <c r="CP63" s="771">
        <f>SUM($AU23:CP23)</f>
        <v>0</v>
      </c>
      <c r="CQ63" s="771">
        <f>SUM($AU23:CQ23)</f>
        <v>0</v>
      </c>
      <c r="CR63" s="771">
        <f>SUM($AU23:CR23)</f>
        <v>0</v>
      </c>
      <c r="CS63" s="771">
        <f>SUM($AU23:CS23)</f>
        <v>0</v>
      </c>
      <c r="CT63" s="771">
        <f>SUM($AU23:CT23)</f>
        <v>0</v>
      </c>
      <c r="CU63" s="771">
        <f>SUM($AU23:CU23)</f>
        <v>0</v>
      </c>
      <c r="CV63" s="771">
        <f>SUM($AU23:CV23)</f>
        <v>0</v>
      </c>
      <c r="CW63" s="771">
        <f>SUM($AU23:CW23)</f>
        <v>0</v>
      </c>
      <c r="CX63" s="771">
        <f>SUM($AU23:CX23)</f>
        <v>0</v>
      </c>
      <c r="CY63" s="771">
        <f>SUM($AU23:CY23)</f>
        <v>0</v>
      </c>
      <c r="CZ63" s="771">
        <f>SUM($AU23:CZ23)</f>
        <v>0</v>
      </c>
      <c r="DA63" s="771">
        <f>SUM($AU23:DA23)</f>
        <v>0</v>
      </c>
      <c r="DB63" s="771">
        <f>SUM($AU23:DB23)</f>
        <v>0</v>
      </c>
      <c r="DC63" s="771">
        <f>SUM($AU23:DC23)</f>
        <v>0</v>
      </c>
      <c r="DD63" s="771">
        <f>SUM($AU23:DD23)</f>
        <v>0</v>
      </c>
      <c r="DE63" s="771">
        <f>SUM($AU23:DE23)</f>
        <v>0</v>
      </c>
      <c r="DF63" s="771">
        <f>SUM($AU23:DF23)</f>
        <v>0</v>
      </c>
      <c r="DG63" s="771">
        <f>SUM($AU23:DG23)</f>
        <v>0</v>
      </c>
      <c r="DH63" s="771">
        <f>SUM($AU23:DH23)</f>
        <v>0</v>
      </c>
      <c r="DI63" s="771">
        <f>SUM($AU23:DI23)</f>
        <v>0</v>
      </c>
      <c r="DJ63" s="771">
        <f>SUM($AU23:DJ23)</f>
        <v>0</v>
      </c>
      <c r="DK63" s="771">
        <f>SUM($AU23:DK23)</f>
        <v>0</v>
      </c>
    </row>
    <row r="64" spans="47:115" x14ac:dyDescent="0.15">
      <c r="AU64" s="768">
        <f>SUM($AU24:AU24)</f>
        <v>0</v>
      </c>
      <c r="AV64" s="771">
        <f>SUM($AU24:AV24)</f>
        <v>0</v>
      </c>
      <c r="AW64" s="771">
        <f>SUM($AU24:AW24)</f>
        <v>0</v>
      </c>
      <c r="AX64" s="771">
        <f>SUM($AU24:AX24)</f>
        <v>0</v>
      </c>
      <c r="AY64" s="771">
        <f>SUM($AU24:AY24)</f>
        <v>0</v>
      </c>
      <c r="AZ64" s="771">
        <f>SUM($AU24:AZ24)</f>
        <v>0</v>
      </c>
      <c r="BA64" s="771">
        <f>SUM($AU24:BA24)</f>
        <v>0</v>
      </c>
      <c r="BB64" s="771">
        <f>SUM($AU24:BB24)</f>
        <v>0</v>
      </c>
      <c r="BC64" s="771">
        <f>SUM($AU24:BC24)</f>
        <v>0</v>
      </c>
      <c r="BD64" s="771">
        <f>SUM($AU24:BD24)</f>
        <v>0</v>
      </c>
      <c r="BE64" s="771">
        <f>SUM($AU24:BE24)</f>
        <v>0</v>
      </c>
      <c r="BF64" s="771">
        <f>SUM($AU24:BF24)</f>
        <v>0</v>
      </c>
      <c r="BG64" s="771">
        <f>SUM($AU24:BG24)</f>
        <v>0</v>
      </c>
      <c r="BH64" s="771">
        <f>SUM($AU24:BH24)</f>
        <v>0</v>
      </c>
      <c r="BI64" s="771">
        <f>SUM($AU24:BI24)</f>
        <v>0</v>
      </c>
      <c r="BJ64" s="771">
        <f>SUM($AU24:BJ24)</f>
        <v>0</v>
      </c>
      <c r="BK64" s="771">
        <f>SUM($AU24:BK24)</f>
        <v>0</v>
      </c>
      <c r="BL64" s="771">
        <f>SUM($AU24:BL24)</f>
        <v>0</v>
      </c>
      <c r="BM64" s="771">
        <f>SUM($AU24:BM24)</f>
        <v>0</v>
      </c>
      <c r="BN64" s="771">
        <f>SUM($AU24:BN24)</f>
        <v>0</v>
      </c>
      <c r="BO64" s="771">
        <f>SUM($AU24:BO24)</f>
        <v>0</v>
      </c>
      <c r="BP64" s="771">
        <f>SUM($AU24:BP24)</f>
        <v>0</v>
      </c>
      <c r="BQ64" s="771">
        <f>SUM($AU24:BQ24)</f>
        <v>0</v>
      </c>
      <c r="BR64" s="771">
        <f>SUM($AU24:BR24)</f>
        <v>0</v>
      </c>
      <c r="BS64" s="771">
        <f>SUM($AU24:BS24)</f>
        <v>0</v>
      </c>
      <c r="BT64" s="771">
        <f>SUM($AU24:BT24)</f>
        <v>0</v>
      </c>
      <c r="BU64" s="771">
        <f>SUM($AU24:BU24)</f>
        <v>0</v>
      </c>
      <c r="BV64" s="771">
        <f>SUM($AU24:BV24)</f>
        <v>0</v>
      </c>
      <c r="BW64" s="771">
        <f>SUM($AU24:BW24)</f>
        <v>0</v>
      </c>
      <c r="BX64" s="771">
        <f>SUM($AU24:BX24)</f>
        <v>0</v>
      </c>
      <c r="BY64" s="771">
        <f>SUM($AU24:BY24)</f>
        <v>0</v>
      </c>
      <c r="BZ64" s="771">
        <f>SUM($AU24:BZ24)</f>
        <v>0</v>
      </c>
      <c r="CA64" s="771">
        <f>SUM($AU24:CA24)</f>
        <v>0</v>
      </c>
      <c r="CB64" s="771">
        <f>SUM($AU24:CB24)</f>
        <v>0</v>
      </c>
      <c r="CC64" s="771">
        <f>SUM($AU24:CC24)</f>
        <v>0</v>
      </c>
      <c r="CD64" s="771">
        <f>SUM($AU24:CD24)</f>
        <v>0</v>
      </c>
      <c r="CE64" s="771">
        <f>SUM($AU24:CE24)</f>
        <v>0</v>
      </c>
      <c r="CF64" s="771">
        <f>SUM($AU24:CF24)</f>
        <v>0</v>
      </c>
      <c r="CG64" s="771">
        <f>SUM($AU24:CG24)</f>
        <v>0</v>
      </c>
      <c r="CH64" s="771">
        <f>SUM($AU24:CH24)</f>
        <v>0</v>
      </c>
      <c r="CI64" s="771">
        <f>SUM($AU24:CI24)</f>
        <v>0</v>
      </c>
      <c r="CJ64" s="771">
        <f>SUM($AU24:CJ24)</f>
        <v>0</v>
      </c>
      <c r="CK64" s="771">
        <f>SUM($AU24:CK24)</f>
        <v>0</v>
      </c>
      <c r="CL64" s="771">
        <f>SUM($AU24:CL24)</f>
        <v>0</v>
      </c>
      <c r="CM64" s="771">
        <f>SUM($AU24:CM24)</f>
        <v>0</v>
      </c>
      <c r="CN64" s="771">
        <f>SUM($AU24:CN24)</f>
        <v>0</v>
      </c>
      <c r="CO64" s="771">
        <f>SUM($AU24:CO24)</f>
        <v>0</v>
      </c>
      <c r="CP64" s="771">
        <f>SUM($AU24:CP24)</f>
        <v>0</v>
      </c>
      <c r="CQ64" s="771">
        <f>SUM($AU24:CQ24)</f>
        <v>0</v>
      </c>
      <c r="CR64" s="771">
        <f>SUM($AU24:CR24)</f>
        <v>0</v>
      </c>
      <c r="CS64" s="771">
        <f>SUM($AU24:CS24)</f>
        <v>0</v>
      </c>
      <c r="CT64" s="771">
        <f>SUM($AU24:CT24)</f>
        <v>0</v>
      </c>
      <c r="CU64" s="771">
        <f>SUM($AU24:CU24)</f>
        <v>0</v>
      </c>
      <c r="CV64" s="771">
        <f>SUM($AU24:CV24)</f>
        <v>0</v>
      </c>
      <c r="CW64" s="771">
        <f>SUM($AU24:CW24)</f>
        <v>0</v>
      </c>
      <c r="CX64" s="771">
        <f>SUM($AU24:CX24)</f>
        <v>0</v>
      </c>
      <c r="CY64" s="771">
        <f>SUM($AU24:CY24)</f>
        <v>0</v>
      </c>
      <c r="CZ64" s="771">
        <f>SUM($AU24:CZ24)</f>
        <v>0</v>
      </c>
      <c r="DA64" s="771">
        <f>SUM($AU24:DA24)</f>
        <v>0</v>
      </c>
      <c r="DB64" s="771">
        <f>SUM($AU24:DB24)</f>
        <v>0</v>
      </c>
      <c r="DC64" s="771">
        <f>SUM($AU24:DC24)</f>
        <v>0</v>
      </c>
      <c r="DD64" s="771">
        <f>SUM($AU24:DD24)</f>
        <v>0</v>
      </c>
      <c r="DE64" s="771">
        <f>SUM($AU24:DE24)</f>
        <v>0</v>
      </c>
      <c r="DF64" s="771">
        <f>SUM($AU24:DF24)</f>
        <v>0</v>
      </c>
      <c r="DG64" s="771">
        <f>SUM($AU24:DG24)</f>
        <v>0</v>
      </c>
      <c r="DH64" s="771">
        <f>SUM($AU24:DH24)</f>
        <v>0</v>
      </c>
      <c r="DI64" s="771">
        <f>SUM($AU24:DI24)</f>
        <v>0</v>
      </c>
      <c r="DJ64" s="771">
        <f>SUM($AU24:DJ24)</f>
        <v>0</v>
      </c>
      <c r="DK64" s="771">
        <f>SUM($AU24:DK24)</f>
        <v>0</v>
      </c>
    </row>
    <row r="65" spans="47:115" x14ac:dyDescent="0.15">
      <c r="AU65" s="768">
        <f>SUM($AU25:AU25)</f>
        <v>0</v>
      </c>
      <c r="AV65" s="771">
        <f>SUM($AU25:AV25)</f>
        <v>0</v>
      </c>
      <c r="AW65" s="771">
        <f>SUM($AU25:AW25)</f>
        <v>0</v>
      </c>
      <c r="AX65" s="771">
        <f>SUM($AU25:AX25)</f>
        <v>0</v>
      </c>
      <c r="AY65" s="771">
        <f>SUM($AU25:AY25)</f>
        <v>0</v>
      </c>
      <c r="AZ65" s="771">
        <f>SUM($AU25:AZ25)</f>
        <v>0</v>
      </c>
      <c r="BA65" s="771">
        <f>SUM($AU25:BA25)</f>
        <v>0</v>
      </c>
      <c r="BB65" s="771">
        <f>SUM($AU25:BB25)</f>
        <v>0</v>
      </c>
      <c r="BC65" s="771">
        <f>SUM($AU25:BC25)</f>
        <v>0</v>
      </c>
      <c r="BD65" s="771">
        <f>SUM($AU25:BD25)</f>
        <v>0</v>
      </c>
      <c r="BE65" s="771">
        <f>SUM($AU25:BE25)</f>
        <v>0</v>
      </c>
      <c r="BF65" s="771">
        <f>SUM($AU25:BF25)</f>
        <v>0</v>
      </c>
      <c r="BG65" s="771">
        <f>SUM($AU25:BG25)</f>
        <v>0</v>
      </c>
      <c r="BH65" s="771">
        <f>SUM($AU25:BH25)</f>
        <v>0</v>
      </c>
      <c r="BI65" s="771">
        <f>SUM($AU25:BI25)</f>
        <v>0</v>
      </c>
      <c r="BJ65" s="771">
        <f>SUM($AU25:BJ25)</f>
        <v>0</v>
      </c>
      <c r="BK65" s="771">
        <f>SUM($AU25:BK25)</f>
        <v>0</v>
      </c>
      <c r="BL65" s="771">
        <f>SUM($AU25:BL25)</f>
        <v>0</v>
      </c>
      <c r="BM65" s="771">
        <f>SUM($AU25:BM25)</f>
        <v>0</v>
      </c>
      <c r="BN65" s="771">
        <f>SUM($AU25:BN25)</f>
        <v>0</v>
      </c>
      <c r="BO65" s="771">
        <f>SUM($AU25:BO25)</f>
        <v>0</v>
      </c>
      <c r="BP65" s="771">
        <f>SUM($AU25:BP25)</f>
        <v>0</v>
      </c>
      <c r="BQ65" s="771">
        <f>SUM($AU25:BQ25)</f>
        <v>0</v>
      </c>
      <c r="BR65" s="771">
        <f>SUM($AU25:BR25)</f>
        <v>0</v>
      </c>
      <c r="BS65" s="771">
        <f>SUM($AU25:BS25)</f>
        <v>0</v>
      </c>
      <c r="BT65" s="771">
        <f>SUM($AU25:BT25)</f>
        <v>0</v>
      </c>
      <c r="BU65" s="771">
        <f>SUM($AU25:BU25)</f>
        <v>0</v>
      </c>
      <c r="BV65" s="771">
        <f>SUM($AU25:BV25)</f>
        <v>0</v>
      </c>
      <c r="BW65" s="771">
        <f>SUM($AU25:BW25)</f>
        <v>0</v>
      </c>
      <c r="BX65" s="771">
        <f>SUM($AU25:BX25)</f>
        <v>0</v>
      </c>
      <c r="BY65" s="771">
        <f>SUM($AU25:BY25)</f>
        <v>0</v>
      </c>
      <c r="BZ65" s="771">
        <f>SUM($AU25:BZ25)</f>
        <v>0</v>
      </c>
      <c r="CA65" s="771">
        <f>SUM($AU25:CA25)</f>
        <v>0</v>
      </c>
      <c r="CB65" s="771">
        <f>SUM($AU25:CB25)</f>
        <v>0</v>
      </c>
      <c r="CC65" s="771">
        <f>SUM($AU25:CC25)</f>
        <v>0</v>
      </c>
      <c r="CD65" s="771">
        <f>SUM($AU25:CD25)</f>
        <v>0</v>
      </c>
      <c r="CE65" s="771">
        <f>SUM($AU25:CE25)</f>
        <v>0</v>
      </c>
      <c r="CF65" s="771">
        <f>SUM($AU25:CF25)</f>
        <v>0</v>
      </c>
      <c r="CG65" s="771">
        <f>SUM($AU25:CG25)</f>
        <v>0</v>
      </c>
      <c r="CH65" s="771">
        <f>SUM($AU25:CH25)</f>
        <v>0</v>
      </c>
      <c r="CI65" s="771">
        <f>SUM($AU25:CI25)</f>
        <v>0</v>
      </c>
      <c r="CJ65" s="771">
        <f>SUM($AU25:CJ25)</f>
        <v>0</v>
      </c>
      <c r="CK65" s="771">
        <f>SUM($AU25:CK25)</f>
        <v>0</v>
      </c>
      <c r="CL65" s="771">
        <f>SUM($AU25:CL25)</f>
        <v>0</v>
      </c>
      <c r="CM65" s="771">
        <f>SUM($AU25:CM25)</f>
        <v>0</v>
      </c>
      <c r="CN65" s="771">
        <f>SUM($AU25:CN25)</f>
        <v>0</v>
      </c>
      <c r="CO65" s="771">
        <f>SUM($AU25:CO25)</f>
        <v>0</v>
      </c>
      <c r="CP65" s="771">
        <f>SUM($AU25:CP25)</f>
        <v>0</v>
      </c>
      <c r="CQ65" s="771">
        <f>SUM($AU25:CQ25)</f>
        <v>0</v>
      </c>
      <c r="CR65" s="771">
        <f>SUM($AU25:CR25)</f>
        <v>0</v>
      </c>
      <c r="CS65" s="771">
        <f>SUM($AU25:CS25)</f>
        <v>0</v>
      </c>
      <c r="CT65" s="771">
        <f>SUM($AU25:CT25)</f>
        <v>0</v>
      </c>
      <c r="CU65" s="771">
        <f>SUM($AU25:CU25)</f>
        <v>0</v>
      </c>
      <c r="CV65" s="771">
        <f>SUM($AU25:CV25)</f>
        <v>0</v>
      </c>
      <c r="CW65" s="771">
        <f>SUM($AU25:CW25)</f>
        <v>0</v>
      </c>
      <c r="CX65" s="771">
        <f>SUM($AU25:CX25)</f>
        <v>0</v>
      </c>
      <c r="CY65" s="771">
        <f>SUM($AU25:CY25)</f>
        <v>0</v>
      </c>
      <c r="CZ65" s="771">
        <f>SUM($AU25:CZ25)</f>
        <v>0</v>
      </c>
      <c r="DA65" s="771">
        <f>SUM($AU25:DA25)</f>
        <v>0</v>
      </c>
      <c r="DB65" s="771">
        <f>SUM($AU25:DB25)</f>
        <v>0</v>
      </c>
      <c r="DC65" s="771">
        <f>SUM($AU25:DC25)</f>
        <v>0</v>
      </c>
      <c r="DD65" s="771">
        <f>SUM($AU25:DD25)</f>
        <v>0</v>
      </c>
      <c r="DE65" s="771">
        <f>SUM($AU25:DE25)</f>
        <v>0</v>
      </c>
      <c r="DF65" s="771">
        <f>SUM($AU25:DF25)</f>
        <v>0</v>
      </c>
      <c r="DG65" s="771">
        <f>SUM($AU25:DG25)</f>
        <v>0</v>
      </c>
      <c r="DH65" s="771">
        <f>SUM($AU25:DH25)</f>
        <v>0</v>
      </c>
      <c r="DI65" s="771">
        <f>SUM($AU25:DI25)</f>
        <v>0</v>
      </c>
      <c r="DJ65" s="771">
        <f>SUM($AU25:DJ25)</f>
        <v>0</v>
      </c>
      <c r="DK65" s="771">
        <f>SUM($AU25:DK25)</f>
        <v>0</v>
      </c>
    </row>
    <row r="66" spans="47:115" x14ac:dyDescent="0.15">
      <c r="AU66" s="768">
        <f>SUM($AU26:AU26)</f>
        <v>0</v>
      </c>
      <c r="AV66" s="771">
        <f>SUM($AU26:AV26)</f>
        <v>0</v>
      </c>
      <c r="AW66" s="771">
        <f>SUM($AU26:AW26)</f>
        <v>0</v>
      </c>
      <c r="AX66" s="771">
        <f>SUM($AU26:AX26)</f>
        <v>0</v>
      </c>
      <c r="AY66" s="771">
        <f>SUM($AU26:AY26)</f>
        <v>0</v>
      </c>
      <c r="AZ66" s="771">
        <f>SUM($AU26:AZ26)</f>
        <v>0</v>
      </c>
      <c r="BA66" s="771">
        <f>SUM($AU26:BA26)</f>
        <v>0</v>
      </c>
      <c r="BB66" s="771">
        <f>SUM($AU26:BB26)</f>
        <v>0</v>
      </c>
      <c r="BC66" s="771">
        <f>SUM($AU26:BC26)</f>
        <v>0</v>
      </c>
      <c r="BD66" s="771">
        <f>SUM($AU26:BD26)</f>
        <v>0</v>
      </c>
      <c r="BE66" s="771">
        <f>SUM($AU26:BE26)</f>
        <v>0</v>
      </c>
      <c r="BF66" s="771">
        <f>SUM($AU26:BF26)</f>
        <v>0</v>
      </c>
      <c r="BG66" s="771">
        <f>SUM($AU26:BG26)</f>
        <v>0</v>
      </c>
      <c r="BH66" s="771">
        <f>SUM($AU26:BH26)</f>
        <v>0</v>
      </c>
      <c r="BI66" s="771">
        <f>SUM($AU26:BI26)</f>
        <v>0</v>
      </c>
      <c r="BJ66" s="771">
        <f>SUM($AU26:BJ26)</f>
        <v>0</v>
      </c>
      <c r="BK66" s="771">
        <f>SUM($AU26:BK26)</f>
        <v>0</v>
      </c>
      <c r="BL66" s="771">
        <f>SUM($AU26:BL26)</f>
        <v>0</v>
      </c>
      <c r="BM66" s="771">
        <f>SUM($AU26:BM26)</f>
        <v>0</v>
      </c>
      <c r="BN66" s="771">
        <f>SUM($AU26:BN26)</f>
        <v>0</v>
      </c>
      <c r="BO66" s="771">
        <f>SUM($AU26:BO26)</f>
        <v>0</v>
      </c>
      <c r="BP66" s="771">
        <f>SUM($AU26:BP26)</f>
        <v>0</v>
      </c>
      <c r="BQ66" s="771">
        <f>SUM($AU26:BQ26)</f>
        <v>0</v>
      </c>
      <c r="BR66" s="771">
        <f>SUM($AU26:BR26)</f>
        <v>0</v>
      </c>
      <c r="BS66" s="771">
        <f>SUM($AU26:BS26)</f>
        <v>0</v>
      </c>
      <c r="BT66" s="771">
        <f>SUM($AU26:BT26)</f>
        <v>0</v>
      </c>
      <c r="BU66" s="771">
        <f>SUM($AU26:BU26)</f>
        <v>0</v>
      </c>
      <c r="BV66" s="771">
        <f>SUM($AU26:BV26)</f>
        <v>0</v>
      </c>
      <c r="BW66" s="771">
        <f>SUM($AU26:BW26)</f>
        <v>0</v>
      </c>
      <c r="BX66" s="771">
        <f>SUM($AU26:BX26)</f>
        <v>0</v>
      </c>
      <c r="BY66" s="771">
        <f>SUM($AU26:BY26)</f>
        <v>0</v>
      </c>
      <c r="BZ66" s="771">
        <f>SUM($AU26:BZ26)</f>
        <v>0</v>
      </c>
      <c r="CA66" s="771">
        <f>SUM($AU26:CA26)</f>
        <v>0</v>
      </c>
      <c r="CB66" s="771">
        <f>SUM($AU26:CB26)</f>
        <v>0</v>
      </c>
      <c r="CC66" s="771">
        <f>SUM($AU26:CC26)</f>
        <v>0</v>
      </c>
      <c r="CD66" s="771">
        <f>SUM($AU26:CD26)</f>
        <v>0</v>
      </c>
      <c r="CE66" s="771">
        <f>SUM($AU26:CE26)</f>
        <v>0</v>
      </c>
      <c r="CF66" s="771">
        <f>SUM($AU26:CF26)</f>
        <v>0</v>
      </c>
      <c r="CG66" s="771">
        <f>SUM($AU26:CG26)</f>
        <v>0</v>
      </c>
      <c r="CH66" s="771">
        <f>SUM($AU26:CH26)</f>
        <v>0</v>
      </c>
      <c r="CI66" s="771">
        <f>SUM($AU26:CI26)</f>
        <v>0</v>
      </c>
      <c r="CJ66" s="771">
        <f>SUM($AU26:CJ26)</f>
        <v>0</v>
      </c>
      <c r="CK66" s="771">
        <f>SUM($AU26:CK26)</f>
        <v>0</v>
      </c>
      <c r="CL66" s="771">
        <f>SUM($AU26:CL26)</f>
        <v>0</v>
      </c>
      <c r="CM66" s="771">
        <f>SUM($AU26:CM26)</f>
        <v>0</v>
      </c>
      <c r="CN66" s="771">
        <f>SUM($AU26:CN26)</f>
        <v>0</v>
      </c>
      <c r="CO66" s="771">
        <f>SUM($AU26:CO26)</f>
        <v>0</v>
      </c>
      <c r="CP66" s="771">
        <f>SUM($AU26:CP26)</f>
        <v>0</v>
      </c>
      <c r="CQ66" s="771">
        <f>SUM($AU26:CQ26)</f>
        <v>0</v>
      </c>
      <c r="CR66" s="771">
        <f>SUM($AU26:CR26)</f>
        <v>0</v>
      </c>
      <c r="CS66" s="771">
        <f>SUM($AU26:CS26)</f>
        <v>0</v>
      </c>
      <c r="CT66" s="771">
        <f>SUM($AU26:CT26)</f>
        <v>0</v>
      </c>
      <c r="CU66" s="771">
        <f>SUM($AU26:CU26)</f>
        <v>0</v>
      </c>
      <c r="CV66" s="771">
        <f>SUM($AU26:CV26)</f>
        <v>0</v>
      </c>
      <c r="CW66" s="771">
        <f>SUM($AU26:CW26)</f>
        <v>0</v>
      </c>
      <c r="CX66" s="771">
        <f>SUM($AU26:CX26)</f>
        <v>0</v>
      </c>
      <c r="CY66" s="771">
        <f>SUM($AU26:CY26)</f>
        <v>0</v>
      </c>
      <c r="CZ66" s="771">
        <f>SUM($AU26:CZ26)</f>
        <v>0</v>
      </c>
      <c r="DA66" s="771">
        <f>SUM($AU26:DA26)</f>
        <v>0</v>
      </c>
      <c r="DB66" s="771">
        <f>SUM($AU26:DB26)</f>
        <v>0</v>
      </c>
      <c r="DC66" s="771">
        <f>SUM($AU26:DC26)</f>
        <v>0</v>
      </c>
      <c r="DD66" s="771">
        <f>SUM($AU26:DD26)</f>
        <v>0</v>
      </c>
      <c r="DE66" s="771">
        <f>SUM($AU26:DE26)</f>
        <v>0</v>
      </c>
      <c r="DF66" s="771">
        <f>SUM($AU26:DF26)</f>
        <v>0</v>
      </c>
      <c r="DG66" s="771">
        <f>SUM($AU26:DG26)</f>
        <v>0</v>
      </c>
      <c r="DH66" s="771">
        <f>SUM($AU26:DH26)</f>
        <v>0</v>
      </c>
      <c r="DI66" s="771">
        <f>SUM($AU26:DI26)</f>
        <v>0</v>
      </c>
      <c r="DJ66" s="771">
        <f>SUM($AU26:DJ26)</f>
        <v>0</v>
      </c>
      <c r="DK66" s="771">
        <f>SUM($AU26:DK26)</f>
        <v>0</v>
      </c>
    </row>
    <row r="67" spans="47:115" x14ac:dyDescent="0.15">
      <c r="AU67" s="768">
        <f>SUM($AU27:AU27)</f>
        <v>0</v>
      </c>
      <c r="AV67" s="771">
        <f>SUM($AU27:AV27)</f>
        <v>0</v>
      </c>
      <c r="AW67" s="771">
        <f>SUM($AU27:AW27)</f>
        <v>0</v>
      </c>
      <c r="AX67" s="771">
        <f>SUM($AU27:AX27)</f>
        <v>0</v>
      </c>
      <c r="AY67" s="771">
        <f>SUM($AU27:AY27)</f>
        <v>0</v>
      </c>
      <c r="AZ67" s="771">
        <f>SUM($AU27:AZ27)</f>
        <v>0</v>
      </c>
      <c r="BA67" s="771">
        <f>SUM($AU27:BA27)</f>
        <v>0</v>
      </c>
      <c r="BB67" s="771">
        <f>SUM($AU27:BB27)</f>
        <v>0</v>
      </c>
      <c r="BC67" s="771">
        <f>SUM($AU27:BC27)</f>
        <v>0</v>
      </c>
      <c r="BD67" s="771">
        <f>SUM($AU27:BD27)</f>
        <v>0</v>
      </c>
      <c r="BE67" s="771">
        <f>SUM($AU27:BE27)</f>
        <v>0</v>
      </c>
      <c r="BF67" s="771">
        <f>SUM($AU27:BF27)</f>
        <v>0</v>
      </c>
      <c r="BG67" s="771">
        <f>SUM($AU27:BG27)</f>
        <v>0</v>
      </c>
      <c r="BH67" s="771">
        <f>SUM($AU27:BH27)</f>
        <v>0</v>
      </c>
      <c r="BI67" s="771">
        <f>SUM($AU27:BI27)</f>
        <v>0</v>
      </c>
      <c r="BJ67" s="771">
        <f>SUM($AU27:BJ27)</f>
        <v>0</v>
      </c>
      <c r="BK67" s="771">
        <f>SUM($AU27:BK27)</f>
        <v>0</v>
      </c>
      <c r="BL67" s="771">
        <f>SUM($AU27:BL27)</f>
        <v>0</v>
      </c>
      <c r="BM67" s="771">
        <f>SUM($AU27:BM27)</f>
        <v>0</v>
      </c>
      <c r="BN67" s="771">
        <f>SUM($AU27:BN27)</f>
        <v>0</v>
      </c>
      <c r="BO67" s="771">
        <f>SUM($AU27:BO27)</f>
        <v>0</v>
      </c>
      <c r="BP67" s="771">
        <f>SUM($AU27:BP27)</f>
        <v>0</v>
      </c>
      <c r="BQ67" s="771">
        <f>SUM($AU27:BQ27)</f>
        <v>0</v>
      </c>
      <c r="BR67" s="771">
        <f>SUM($AU27:BR27)</f>
        <v>0</v>
      </c>
      <c r="BS67" s="771">
        <f>SUM($AU27:BS27)</f>
        <v>0</v>
      </c>
      <c r="BT67" s="771">
        <f>SUM($AU27:BT27)</f>
        <v>0</v>
      </c>
      <c r="BU67" s="771">
        <f>SUM($AU27:BU27)</f>
        <v>0</v>
      </c>
      <c r="BV67" s="771">
        <f>SUM($AU27:BV27)</f>
        <v>0</v>
      </c>
      <c r="BW67" s="771">
        <f>SUM($AU27:BW27)</f>
        <v>0</v>
      </c>
      <c r="BX67" s="771">
        <f>SUM($AU27:BX27)</f>
        <v>0</v>
      </c>
      <c r="BY67" s="771">
        <f>SUM($AU27:BY27)</f>
        <v>0</v>
      </c>
      <c r="BZ67" s="771">
        <f>SUM($AU27:BZ27)</f>
        <v>0</v>
      </c>
      <c r="CA67" s="771">
        <f>SUM($AU27:CA27)</f>
        <v>0</v>
      </c>
      <c r="CB67" s="771">
        <f>SUM($AU27:CB27)</f>
        <v>0</v>
      </c>
      <c r="CC67" s="771">
        <f>SUM($AU27:CC27)</f>
        <v>0</v>
      </c>
      <c r="CD67" s="771">
        <f>SUM($AU27:CD27)</f>
        <v>0</v>
      </c>
      <c r="CE67" s="771">
        <f>SUM($AU27:CE27)</f>
        <v>0</v>
      </c>
      <c r="CF67" s="771">
        <f>SUM($AU27:CF27)</f>
        <v>0</v>
      </c>
      <c r="CG67" s="771">
        <f>SUM($AU27:CG27)</f>
        <v>0</v>
      </c>
      <c r="CH67" s="771">
        <f>SUM($AU27:CH27)</f>
        <v>0</v>
      </c>
      <c r="CI67" s="771">
        <f>SUM($AU27:CI27)</f>
        <v>0</v>
      </c>
      <c r="CJ67" s="771">
        <f>SUM($AU27:CJ27)</f>
        <v>0</v>
      </c>
      <c r="CK67" s="771">
        <f>SUM($AU27:CK27)</f>
        <v>0</v>
      </c>
      <c r="CL67" s="771">
        <f>SUM($AU27:CL27)</f>
        <v>0</v>
      </c>
      <c r="CM67" s="771">
        <f>SUM($AU27:CM27)</f>
        <v>0</v>
      </c>
      <c r="CN67" s="771">
        <f>SUM($AU27:CN27)</f>
        <v>0</v>
      </c>
      <c r="CO67" s="771">
        <f>SUM($AU27:CO27)</f>
        <v>0</v>
      </c>
      <c r="CP67" s="771">
        <f>SUM($AU27:CP27)</f>
        <v>0</v>
      </c>
      <c r="CQ67" s="771">
        <f>SUM($AU27:CQ27)</f>
        <v>0</v>
      </c>
      <c r="CR67" s="771">
        <f>SUM($AU27:CR27)</f>
        <v>0</v>
      </c>
      <c r="CS67" s="771">
        <f>SUM($AU27:CS27)</f>
        <v>0</v>
      </c>
      <c r="CT67" s="771">
        <f>SUM($AU27:CT27)</f>
        <v>0</v>
      </c>
      <c r="CU67" s="771">
        <f>SUM($AU27:CU27)</f>
        <v>0</v>
      </c>
      <c r="CV67" s="771">
        <f>SUM($AU27:CV27)</f>
        <v>0</v>
      </c>
      <c r="CW67" s="771">
        <f>SUM($AU27:CW27)</f>
        <v>0</v>
      </c>
      <c r="CX67" s="771">
        <f>SUM($AU27:CX27)</f>
        <v>0</v>
      </c>
      <c r="CY67" s="771">
        <f>SUM($AU27:CY27)</f>
        <v>0</v>
      </c>
      <c r="CZ67" s="771">
        <f>SUM($AU27:CZ27)</f>
        <v>0</v>
      </c>
      <c r="DA67" s="771">
        <f>SUM($AU27:DA27)</f>
        <v>0</v>
      </c>
      <c r="DB67" s="771">
        <f>SUM($AU27:DB27)</f>
        <v>0</v>
      </c>
      <c r="DC67" s="771">
        <f>SUM($AU27:DC27)</f>
        <v>0</v>
      </c>
      <c r="DD67" s="771">
        <f>SUM($AU27:DD27)</f>
        <v>0</v>
      </c>
      <c r="DE67" s="771">
        <f>SUM($AU27:DE27)</f>
        <v>0</v>
      </c>
      <c r="DF67" s="771">
        <f>SUM($AU27:DF27)</f>
        <v>0</v>
      </c>
      <c r="DG67" s="771">
        <f>SUM($AU27:DG27)</f>
        <v>0</v>
      </c>
      <c r="DH67" s="771">
        <f>SUM($AU27:DH27)</f>
        <v>0</v>
      </c>
      <c r="DI67" s="771">
        <f>SUM($AU27:DI27)</f>
        <v>0</v>
      </c>
      <c r="DJ67" s="771">
        <f>SUM($AU27:DJ27)</f>
        <v>0</v>
      </c>
      <c r="DK67" s="771">
        <f>SUM($AU27:DK27)</f>
        <v>0</v>
      </c>
    </row>
    <row r="68" spans="47:115" x14ac:dyDescent="0.15">
      <c r="AU68" s="768">
        <f>SUM($AU28:AU28)</f>
        <v>0</v>
      </c>
      <c r="AV68" s="771">
        <f>SUM($AU28:AV28)</f>
        <v>0</v>
      </c>
      <c r="AW68" s="771">
        <f>SUM($AU28:AW28)</f>
        <v>0</v>
      </c>
      <c r="AX68" s="771">
        <f>SUM($AU28:AX28)</f>
        <v>0</v>
      </c>
      <c r="AY68" s="771">
        <f>SUM($AU28:AY28)</f>
        <v>0</v>
      </c>
      <c r="AZ68" s="771">
        <f>SUM($AU28:AZ28)</f>
        <v>0</v>
      </c>
      <c r="BA68" s="771">
        <f>SUM($AU28:BA28)</f>
        <v>0</v>
      </c>
      <c r="BB68" s="771">
        <f>SUM($AU28:BB28)</f>
        <v>0</v>
      </c>
      <c r="BC68" s="771">
        <f>SUM($AU28:BC28)</f>
        <v>0</v>
      </c>
      <c r="BD68" s="771">
        <f>SUM($AU28:BD28)</f>
        <v>0</v>
      </c>
      <c r="BE68" s="771">
        <f>SUM($AU28:BE28)</f>
        <v>0</v>
      </c>
      <c r="BF68" s="771">
        <f>SUM($AU28:BF28)</f>
        <v>0</v>
      </c>
      <c r="BG68" s="771">
        <f>SUM($AU28:BG28)</f>
        <v>0</v>
      </c>
      <c r="BH68" s="771">
        <f>SUM($AU28:BH28)</f>
        <v>0</v>
      </c>
      <c r="BI68" s="771">
        <f>SUM($AU28:BI28)</f>
        <v>0</v>
      </c>
      <c r="BJ68" s="771">
        <f>SUM($AU28:BJ28)</f>
        <v>0</v>
      </c>
      <c r="BK68" s="771">
        <f>SUM($AU28:BK28)</f>
        <v>0</v>
      </c>
      <c r="BL68" s="771">
        <f>SUM($AU28:BL28)</f>
        <v>0</v>
      </c>
      <c r="BM68" s="771">
        <f>SUM($AU28:BM28)</f>
        <v>0</v>
      </c>
      <c r="BN68" s="771">
        <f>SUM($AU28:BN28)</f>
        <v>0</v>
      </c>
      <c r="BO68" s="771">
        <f>SUM($AU28:BO28)</f>
        <v>0</v>
      </c>
      <c r="BP68" s="771">
        <f>SUM($AU28:BP28)</f>
        <v>0</v>
      </c>
      <c r="BQ68" s="771">
        <f>SUM($AU28:BQ28)</f>
        <v>0</v>
      </c>
      <c r="BR68" s="771">
        <f>SUM($AU28:BR28)</f>
        <v>0</v>
      </c>
      <c r="BS68" s="771">
        <f>SUM($AU28:BS28)</f>
        <v>0</v>
      </c>
      <c r="BT68" s="771">
        <f>SUM($AU28:BT28)</f>
        <v>0</v>
      </c>
      <c r="BU68" s="771">
        <f>SUM($AU28:BU28)</f>
        <v>0</v>
      </c>
      <c r="BV68" s="771">
        <f>SUM($AU28:BV28)</f>
        <v>0</v>
      </c>
      <c r="BW68" s="771">
        <f>SUM($AU28:BW28)</f>
        <v>0</v>
      </c>
      <c r="BX68" s="771">
        <f>SUM($AU28:BX28)</f>
        <v>0</v>
      </c>
      <c r="BY68" s="771">
        <f>SUM($AU28:BY28)</f>
        <v>0</v>
      </c>
      <c r="BZ68" s="771">
        <f>SUM($AU28:BZ28)</f>
        <v>0</v>
      </c>
      <c r="CA68" s="771">
        <f>SUM($AU28:CA28)</f>
        <v>0</v>
      </c>
      <c r="CB68" s="771">
        <f>SUM($AU28:CB28)</f>
        <v>0</v>
      </c>
      <c r="CC68" s="771">
        <f>SUM($AU28:CC28)</f>
        <v>0</v>
      </c>
      <c r="CD68" s="771">
        <f>SUM($AU28:CD28)</f>
        <v>0</v>
      </c>
      <c r="CE68" s="771">
        <f>SUM($AU28:CE28)</f>
        <v>0</v>
      </c>
      <c r="CF68" s="771">
        <f>SUM($AU28:CF28)</f>
        <v>0</v>
      </c>
      <c r="CG68" s="771">
        <f>SUM($AU28:CG28)</f>
        <v>0</v>
      </c>
      <c r="CH68" s="771">
        <f>SUM($AU28:CH28)</f>
        <v>0</v>
      </c>
      <c r="CI68" s="771">
        <f>SUM($AU28:CI28)</f>
        <v>0</v>
      </c>
      <c r="CJ68" s="771">
        <f>SUM($AU28:CJ28)</f>
        <v>0</v>
      </c>
      <c r="CK68" s="771">
        <f>SUM($AU28:CK28)</f>
        <v>0</v>
      </c>
      <c r="CL68" s="771">
        <f>SUM($AU28:CL28)</f>
        <v>0</v>
      </c>
      <c r="CM68" s="771">
        <f>SUM($AU28:CM28)</f>
        <v>0</v>
      </c>
      <c r="CN68" s="771">
        <f>SUM($AU28:CN28)</f>
        <v>0</v>
      </c>
      <c r="CO68" s="771">
        <f>SUM($AU28:CO28)</f>
        <v>0</v>
      </c>
      <c r="CP68" s="771">
        <f>SUM($AU28:CP28)</f>
        <v>0</v>
      </c>
      <c r="CQ68" s="771">
        <f>SUM($AU28:CQ28)</f>
        <v>0</v>
      </c>
      <c r="CR68" s="771">
        <f>SUM($AU28:CR28)</f>
        <v>0</v>
      </c>
      <c r="CS68" s="771">
        <f>SUM($AU28:CS28)</f>
        <v>0</v>
      </c>
      <c r="CT68" s="771">
        <f>SUM($AU28:CT28)</f>
        <v>0</v>
      </c>
      <c r="CU68" s="771">
        <f>SUM($AU28:CU28)</f>
        <v>0</v>
      </c>
      <c r="CV68" s="771">
        <f>SUM($AU28:CV28)</f>
        <v>0</v>
      </c>
      <c r="CW68" s="771">
        <f>SUM($AU28:CW28)</f>
        <v>0</v>
      </c>
      <c r="CX68" s="771">
        <f>SUM($AU28:CX28)</f>
        <v>0</v>
      </c>
      <c r="CY68" s="771">
        <f>SUM($AU28:CY28)</f>
        <v>0</v>
      </c>
      <c r="CZ68" s="771">
        <f>SUM($AU28:CZ28)</f>
        <v>0</v>
      </c>
      <c r="DA68" s="771">
        <f>SUM($AU28:DA28)</f>
        <v>0</v>
      </c>
      <c r="DB68" s="771">
        <f>SUM($AU28:DB28)</f>
        <v>0</v>
      </c>
      <c r="DC68" s="771">
        <f>SUM($AU28:DC28)</f>
        <v>0</v>
      </c>
      <c r="DD68" s="771">
        <f>SUM($AU28:DD28)</f>
        <v>0</v>
      </c>
      <c r="DE68" s="771">
        <f>SUM($AU28:DE28)</f>
        <v>0</v>
      </c>
      <c r="DF68" s="771">
        <f>SUM($AU28:DF28)</f>
        <v>0</v>
      </c>
      <c r="DG68" s="771">
        <f>SUM($AU28:DG28)</f>
        <v>0</v>
      </c>
      <c r="DH68" s="771">
        <f>SUM($AU28:DH28)</f>
        <v>0</v>
      </c>
      <c r="DI68" s="771">
        <f>SUM($AU28:DI28)</f>
        <v>0</v>
      </c>
      <c r="DJ68" s="771">
        <f>SUM($AU28:DJ28)</f>
        <v>0</v>
      </c>
      <c r="DK68" s="771">
        <f>SUM($AU28:DK28)</f>
        <v>0</v>
      </c>
    </row>
    <row r="69" spans="47:115" x14ac:dyDescent="0.15">
      <c r="AU69" s="768">
        <f>SUM($AU29:AU29)</f>
        <v>0</v>
      </c>
      <c r="AV69" s="771">
        <f>SUM($AU29:AV29)</f>
        <v>0</v>
      </c>
      <c r="AW69" s="771">
        <f>SUM($AU29:AW29)</f>
        <v>0</v>
      </c>
      <c r="AX69" s="771">
        <f>SUM($AU29:AX29)</f>
        <v>0</v>
      </c>
      <c r="AY69" s="771">
        <f>SUM($AU29:AY29)</f>
        <v>0</v>
      </c>
      <c r="AZ69" s="771">
        <f>SUM($AU29:AZ29)</f>
        <v>0</v>
      </c>
      <c r="BA69" s="771">
        <f>SUM($AU29:BA29)</f>
        <v>0</v>
      </c>
      <c r="BB69" s="771">
        <f>SUM($AU29:BB29)</f>
        <v>0</v>
      </c>
      <c r="BC69" s="771">
        <f>SUM($AU29:BC29)</f>
        <v>0</v>
      </c>
      <c r="BD69" s="771">
        <f>SUM($AU29:BD29)</f>
        <v>0</v>
      </c>
      <c r="BE69" s="771">
        <f>SUM($AU29:BE29)</f>
        <v>0</v>
      </c>
      <c r="BF69" s="771">
        <f>SUM($AU29:BF29)</f>
        <v>0</v>
      </c>
      <c r="BG69" s="771">
        <f>SUM($AU29:BG29)</f>
        <v>0</v>
      </c>
      <c r="BH69" s="771">
        <f>SUM($AU29:BH29)</f>
        <v>0</v>
      </c>
      <c r="BI69" s="771">
        <f>SUM($AU29:BI29)</f>
        <v>0</v>
      </c>
      <c r="BJ69" s="771">
        <f>SUM($AU29:BJ29)</f>
        <v>0</v>
      </c>
      <c r="BK69" s="771">
        <f>SUM($AU29:BK29)</f>
        <v>0</v>
      </c>
      <c r="BL69" s="771">
        <f>SUM($AU29:BL29)</f>
        <v>0</v>
      </c>
      <c r="BM69" s="771">
        <f>SUM($AU29:BM29)</f>
        <v>0</v>
      </c>
      <c r="BN69" s="771">
        <f>SUM($AU29:BN29)</f>
        <v>0</v>
      </c>
      <c r="BO69" s="771">
        <f>SUM($AU29:BO29)</f>
        <v>0</v>
      </c>
      <c r="BP69" s="771">
        <f>SUM($AU29:BP29)</f>
        <v>0</v>
      </c>
      <c r="BQ69" s="771">
        <f>SUM($AU29:BQ29)</f>
        <v>0</v>
      </c>
      <c r="BR69" s="771">
        <f>SUM($AU29:BR29)</f>
        <v>0</v>
      </c>
      <c r="BS69" s="771">
        <f>SUM($AU29:BS29)</f>
        <v>0</v>
      </c>
      <c r="BT69" s="771">
        <f>SUM($AU29:BT29)</f>
        <v>0</v>
      </c>
      <c r="BU69" s="771">
        <f>SUM($AU29:BU29)</f>
        <v>0</v>
      </c>
      <c r="BV69" s="771">
        <f>SUM($AU29:BV29)</f>
        <v>0</v>
      </c>
      <c r="BW69" s="771">
        <f>SUM($AU29:BW29)</f>
        <v>0</v>
      </c>
      <c r="BX69" s="771">
        <f>SUM($AU29:BX29)</f>
        <v>0</v>
      </c>
      <c r="BY69" s="771">
        <f>SUM($AU29:BY29)</f>
        <v>0</v>
      </c>
      <c r="BZ69" s="771">
        <f>SUM($AU29:BZ29)</f>
        <v>0</v>
      </c>
      <c r="CA69" s="771">
        <f>SUM($AU29:CA29)</f>
        <v>0</v>
      </c>
      <c r="CB69" s="771">
        <f>SUM($AU29:CB29)</f>
        <v>0</v>
      </c>
      <c r="CC69" s="771">
        <f>SUM($AU29:CC29)</f>
        <v>0</v>
      </c>
      <c r="CD69" s="771">
        <f>SUM($AU29:CD29)</f>
        <v>0</v>
      </c>
      <c r="CE69" s="771">
        <f>SUM($AU29:CE29)</f>
        <v>0</v>
      </c>
      <c r="CF69" s="771">
        <f>SUM($AU29:CF29)</f>
        <v>0</v>
      </c>
      <c r="CG69" s="771">
        <f>SUM($AU29:CG29)</f>
        <v>0</v>
      </c>
      <c r="CH69" s="771">
        <f>SUM($AU29:CH29)</f>
        <v>0</v>
      </c>
      <c r="CI69" s="771">
        <f>SUM($AU29:CI29)</f>
        <v>0</v>
      </c>
      <c r="CJ69" s="771">
        <f>SUM($AU29:CJ29)</f>
        <v>0</v>
      </c>
      <c r="CK69" s="771">
        <f>SUM($AU29:CK29)</f>
        <v>0</v>
      </c>
      <c r="CL69" s="771">
        <f>SUM($AU29:CL29)</f>
        <v>0</v>
      </c>
      <c r="CM69" s="771">
        <f>SUM($AU29:CM29)</f>
        <v>0</v>
      </c>
      <c r="CN69" s="771">
        <f>SUM($AU29:CN29)</f>
        <v>0</v>
      </c>
      <c r="CO69" s="771">
        <f>SUM($AU29:CO29)</f>
        <v>0</v>
      </c>
      <c r="CP69" s="771">
        <f>SUM($AU29:CP29)</f>
        <v>0</v>
      </c>
      <c r="CQ69" s="771">
        <f>SUM($AU29:CQ29)</f>
        <v>0</v>
      </c>
      <c r="CR69" s="771">
        <f>SUM($AU29:CR29)</f>
        <v>0</v>
      </c>
      <c r="CS69" s="771">
        <f>SUM($AU29:CS29)</f>
        <v>0</v>
      </c>
      <c r="CT69" s="771">
        <f>SUM($AU29:CT29)</f>
        <v>0</v>
      </c>
      <c r="CU69" s="771">
        <f>SUM($AU29:CU29)</f>
        <v>0</v>
      </c>
      <c r="CV69" s="771">
        <f>SUM($AU29:CV29)</f>
        <v>0</v>
      </c>
      <c r="CW69" s="771">
        <f>SUM($AU29:CW29)</f>
        <v>0</v>
      </c>
      <c r="CX69" s="771">
        <f>SUM($AU29:CX29)</f>
        <v>0</v>
      </c>
      <c r="CY69" s="771">
        <f>SUM($AU29:CY29)</f>
        <v>0</v>
      </c>
      <c r="CZ69" s="771">
        <f>SUM($AU29:CZ29)</f>
        <v>0</v>
      </c>
      <c r="DA69" s="771">
        <f>SUM($AU29:DA29)</f>
        <v>0</v>
      </c>
      <c r="DB69" s="771">
        <f>SUM($AU29:DB29)</f>
        <v>0</v>
      </c>
      <c r="DC69" s="771">
        <f>SUM($AU29:DC29)</f>
        <v>0</v>
      </c>
      <c r="DD69" s="771">
        <f>SUM($AU29:DD29)</f>
        <v>0</v>
      </c>
      <c r="DE69" s="771">
        <f>SUM($AU29:DE29)</f>
        <v>0</v>
      </c>
      <c r="DF69" s="771">
        <f>SUM($AU29:DF29)</f>
        <v>0</v>
      </c>
      <c r="DG69" s="771">
        <f>SUM($AU29:DG29)</f>
        <v>0</v>
      </c>
      <c r="DH69" s="771">
        <f>SUM($AU29:DH29)</f>
        <v>0</v>
      </c>
      <c r="DI69" s="771">
        <f>SUM($AU29:DI29)</f>
        <v>0</v>
      </c>
      <c r="DJ69" s="771">
        <f>SUM($AU29:DJ29)</f>
        <v>0</v>
      </c>
      <c r="DK69" s="771">
        <f>SUM($AU29:DK29)</f>
        <v>0</v>
      </c>
    </row>
    <row r="70" spans="47:115" x14ac:dyDescent="0.15">
      <c r="AU70" s="768">
        <f>SUM($AU30:AU30)</f>
        <v>0</v>
      </c>
      <c r="AV70" s="771">
        <f>SUM($AU30:AV30)</f>
        <v>0</v>
      </c>
      <c r="AW70" s="771">
        <f>SUM($AU30:AW30)</f>
        <v>0</v>
      </c>
      <c r="AX70" s="771">
        <f>SUM($AU30:AX30)</f>
        <v>0</v>
      </c>
      <c r="AY70" s="771">
        <f>SUM($AU30:AY30)</f>
        <v>0</v>
      </c>
      <c r="AZ70" s="771">
        <f>SUM($AU30:AZ30)</f>
        <v>0</v>
      </c>
      <c r="BA70" s="771">
        <f>SUM($AU30:BA30)</f>
        <v>0</v>
      </c>
      <c r="BB70" s="771">
        <f>SUM($AU30:BB30)</f>
        <v>0</v>
      </c>
      <c r="BC70" s="771">
        <f>SUM($AU30:BC30)</f>
        <v>0</v>
      </c>
      <c r="BD70" s="771">
        <f>SUM($AU30:BD30)</f>
        <v>0</v>
      </c>
      <c r="BE70" s="771">
        <f>SUM($AU30:BE30)</f>
        <v>0</v>
      </c>
      <c r="BF70" s="771">
        <f>SUM($AU30:BF30)</f>
        <v>0</v>
      </c>
      <c r="BG70" s="771">
        <f>SUM($AU30:BG30)</f>
        <v>0</v>
      </c>
      <c r="BH70" s="771">
        <f>SUM($AU30:BH30)</f>
        <v>0</v>
      </c>
      <c r="BI70" s="771">
        <f>SUM($AU30:BI30)</f>
        <v>0</v>
      </c>
      <c r="BJ70" s="771">
        <f>SUM($AU30:BJ30)</f>
        <v>0</v>
      </c>
      <c r="BK70" s="771">
        <f>SUM($AU30:BK30)</f>
        <v>0</v>
      </c>
      <c r="BL70" s="771">
        <f>SUM($AU30:BL30)</f>
        <v>0</v>
      </c>
      <c r="BM70" s="771">
        <f>SUM($AU30:BM30)</f>
        <v>0</v>
      </c>
      <c r="BN70" s="771">
        <f>SUM($AU30:BN30)</f>
        <v>0</v>
      </c>
      <c r="BO70" s="771">
        <f>SUM($AU30:BO30)</f>
        <v>0</v>
      </c>
      <c r="BP70" s="771">
        <f>SUM($AU30:BP30)</f>
        <v>0</v>
      </c>
      <c r="BQ70" s="771">
        <f>SUM($AU30:BQ30)</f>
        <v>0</v>
      </c>
      <c r="BR70" s="771">
        <f>SUM($AU30:BR30)</f>
        <v>0</v>
      </c>
      <c r="BS70" s="771">
        <f>SUM($AU30:BS30)</f>
        <v>0</v>
      </c>
      <c r="BT70" s="771">
        <f>SUM($AU30:BT30)</f>
        <v>0</v>
      </c>
      <c r="BU70" s="771">
        <f>SUM($AU30:BU30)</f>
        <v>0</v>
      </c>
      <c r="BV70" s="771">
        <f>SUM($AU30:BV30)</f>
        <v>0</v>
      </c>
      <c r="BW70" s="771">
        <f>SUM($AU30:BW30)</f>
        <v>0</v>
      </c>
      <c r="BX70" s="771">
        <f>SUM($AU30:BX30)</f>
        <v>0</v>
      </c>
      <c r="BY70" s="771">
        <f>SUM($AU30:BY30)</f>
        <v>0</v>
      </c>
      <c r="BZ70" s="771">
        <f>SUM($AU30:BZ30)</f>
        <v>0</v>
      </c>
      <c r="CA70" s="771">
        <f>SUM($AU30:CA30)</f>
        <v>0</v>
      </c>
      <c r="CB70" s="771">
        <f>SUM($AU30:CB30)</f>
        <v>0</v>
      </c>
      <c r="CC70" s="771">
        <f>SUM($AU30:CC30)</f>
        <v>0</v>
      </c>
      <c r="CD70" s="771">
        <f>SUM($AU30:CD30)</f>
        <v>0</v>
      </c>
      <c r="CE70" s="771">
        <f>SUM($AU30:CE30)</f>
        <v>0</v>
      </c>
      <c r="CF70" s="771">
        <f>SUM($AU30:CF30)</f>
        <v>0</v>
      </c>
      <c r="CG70" s="771">
        <f>SUM($AU30:CG30)</f>
        <v>0</v>
      </c>
      <c r="CH70" s="771">
        <f>SUM($AU30:CH30)</f>
        <v>0</v>
      </c>
      <c r="CI70" s="771">
        <f>SUM($AU30:CI30)</f>
        <v>0</v>
      </c>
      <c r="CJ70" s="771">
        <f>SUM($AU30:CJ30)</f>
        <v>0</v>
      </c>
      <c r="CK70" s="771">
        <f>SUM($AU30:CK30)</f>
        <v>0</v>
      </c>
      <c r="CL70" s="771">
        <f>SUM($AU30:CL30)</f>
        <v>0</v>
      </c>
      <c r="CM70" s="771">
        <f>SUM($AU30:CM30)</f>
        <v>0</v>
      </c>
      <c r="CN70" s="771">
        <f>SUM($AU30:CN30)</f>
        <v>0</v>
      </c>
      <c r="CO70" s="771">
        <f>SUM($AU30:CO30)</f>
        <v>0</v>
      </c>
      <c r="CP70" s="771">
        <f>SUM($AU30:CP30)</f>
        <v>0</v>
      </c>
      <c r="CQ70" s="771">
        <f>SUM($AU30:CQ30)</f>
        <v>0</v>
      </c>
      <c r="CR70" s="771">
        <f>SUM($AU30:CR30)</f>
        <v>0</v>
      </c>
      <c r="CS70" s="771">
        <f>SUM($AU30:CS30)</f>
        <v>0</v>
      </c>
      <c r="CT70" s="771">
        <f>SUM($AU30:CT30)</f>
        <v>0</v>
      </c>
      <c r="CU70" s="771">
        <f>SUM($AU30:CU30)</f>
        <v>0</v>
      </c>
      <c r="CV70" s="771">
        <f>SUM($AU30:CV30)</f>
        <v>0</v>
      </c>
      <c r="CW70" s="771">
        <f>SUM($AU30:CW30)</f>
        <v>0</v>
      </c>
      <c r="CX70" s="771">
        <f>SUM($AU30:CX30)</f>
        <v>0</v>
      </c>
      <c r="CY70" s="771">
        <f>SUM($AU30:CY30)</f>
        <v>0</v>
      </c>
      <c r="CZ70" s="771">
        <f>SUM($AU30:CZ30)</f>
        <v>0</v>
      </c>
      <c r="DA70" s="771">
        <f>SUM($AU30:DA30)</f>
        <v>0</v>
      </c>
      <c r="DB70" s="771">
        <f>SUM($AU30:DB30)</f>
        <v>0</v>
      </c>
      <c r="DC70" s="771">
        <f>SUM($AU30:DC30)</f>
        <v>0</v>
      </c>
      <c r="DD70" s="771">
        <f>SUM($AU30:DD30)</f>
        <v>0</v>
      </c>
      <c r="DE70" s="771">
        <f>SUM($AU30:DE30)</f>
        <v>0</v>
      </c>
      <c r="DF70" s="771">
        <f>SUM($AU30:DF30)</f>
        <v>0</v>
      </c>
      <c r="DG70" s="771">
        <f>SUM($AU30:DG30)</f>
        <v>0</v>
      </c>
      <c r="DH70" s="771">
        <f>SUM($AU30:DH30)</f>
        <v>0</v>
      </c>
      <c r="DI70" s="771">
        <f>SUM($AU30:DI30)</f>
        <v>0</v>
      </c>
      <c r="DJ70" s="771">
        <f>SUM($AU30:DJ30)</f>
        <v>0</v>
      </c>
      <c r="DK70" s="771">
        <f>SUM($AU30:DK30)</f>
        <v>0</v>
      </c>
    </row>
    <row r="71" spans="47:115" x14ac:dyDescent="0.15">
      <c r="AU71" s="768">
        <f>SUM($AU31:AU31)</f>
        <v>0</v>
      </c>
      <c r="AV71" s="771">
        <f>SUM($AU31:AV31)</f>
        <v>0</v>
      </c>
      <c r="AW71" s="771">
        <f>SUM($AU31:AW31)</f>
        <v>0</v>
      </c>
      <c r="AX71" s="771">
        <f>SUM($AU31:AX31)</f>
        <v>0</v>
      </c>
      <c r="AY71" s="771">
        <f>SUM($AU31:AY31)</f>
        <v>0</v>
      </c>
      <c r="AZ71" s="771">
        <f>SUM($AU31:AZ31)</f>
        <v>0</v>
      </c>
      <c r="BA71" s="771">
        <f>SUM($AU31:BA31)</f>
        <v>0</v>
      </c>
      <c r="BB71" s="771">
        <f>SUM($AU31:BB31)</f>
        <v>0</v>
      </c>
      <c r="BC71" s="771">
        <f>SUM($AU31:BC31)</f>
        <v>0</v>
      </c>
      <c r="BD71" s="771">
        <f>SUM($AU31:BD31)</f>
        <v>0</v>
      </c>
      <c r="BE71" s="771">
        <f>SUM($AU31:BE31)</f>
        <v>0</v>
      </c>
      <c r="BF71" s="771">
        <f>SUM($AU31:BF31)</f>
        <v>0</v>
      </c>
      <c r="BG71" s="771">
        <f>SUM($AU31:BG31)</f>
        <v>0</v>
      </c>
      <c r="BH71" s="771">
        <f>SUM($AU31:BH31)</f>
        <v>0</v>
      </c>
      <c r="BI71" s="771">
        <f>SUM($AU31:BI31)</f>
        <v>0</v>
      </c>
      <c r="BJ71" s="771">
        <f>SUM($AU31:BJ31)</f>
        <v>0</v>
      </c>
      <c r="BK71" s="771">
        <f>SUM($AU31:BK31)</f>
        <v>0</v>
      </c>
      <c r="BL71" s="771">
        <f>SUM($AU31:BL31)</f>
        <v>0</v>
      </c>
      <c r="BM71" s="771">
        <f>SUM($AU31:BM31)</f>
        <v>0</v>
      </c>
      <c r="BN71" s="771">
        <f>SUM($AU31:BN31)</f>
        <v>0</v>
      </c>
      <c r="BO71" s="771">
        <f>SUM($AU31:BO31)</f>
        <v>0</v>
      </c>
      <c r="BP71" s="771">
        <f>SUM($AU31:BP31)</f>
        <v>0</v>
      </c>
      <c r="BQ71" s="771">
        <f>SUM($AU31:BQ31)</f>
        <v>0</v>
      </c>
      <c r="BR71" s="771">
        <f>SUM($AU31:BR31)</f>
        <v>0</v>
      </c>
      <c r="BS71" s="771">
        <f>SUM($AU31:BS31)</f>
        <v>0</v>
      </c>
      <c r="BT71" s="771">
        <f>SUM($AU31:BT31)</f>
        <v>0</v>
      </c>
      <c r="BU71" s="771">
        <f>SUM($AU31:BU31)</f>
        <v>0</v>
      </c>
      <c r="BV71" s="771">
        <f>SUM($AU31:BV31)</f>
        <v>0</v>
      </c>
      <c r="BW71" s="771">
        <f>SUM($AU31:BW31)</f>
        <v>0</v>
      </c>
      <c r="BX71" s="771">
        <f>SUM($AU31:BX31)</f>
        <v>0</v>
      </c>
      <c r="BY71" s="771">
        <f>SUM($AU31:BY31)</f>
        <v>0</v>
      </c>
      <c r="BZ71" s="771">
        <f>SUM($AU31:BZ31)</f>
        <v>0</v>
      </c>
      <c r="CA71" s="771">
        <f>SUM($AU31:CA31)</f>
        <v>0</v>
      </c>
      <c r="CB71" s="771">
        <f>SUM($AU31:CB31)</f>
        <v>0</v>
      </c>
      <c r="CC71" s="771">
        <f>SUM($AU31:CC31)</f>
        <v>0</v>
      </c>
      <c r="CD71" s="771">
        <f>SUM($AU31:CD31)</f>
        <v>0</v>
      </c>
      <c r="CE71" s="771">
        <f>SUM($AU31:CE31)</f>
        <v>0</v>
      </c>
      <c r="CF71" s="771">
        <f>SUM($AU31:CF31)</f>
        <v>0</v>
      </c>
      <c r="CG71" s="771">
        <f>SUM($AU31:CG31)</f>
        <v>0</v>
      </c>
      <c r="CH71" s="771">
        <f>SUM($AU31:CH31)</f>
        <v>0</v>
      </c>
      <c r="CI71" s="771">
        <f>SUM($AU31:CI31)</f>
        <v>0</v>
      </c>
      <c r="CJ71" s="771">
        <f>SUM($AU31:CJ31)</f>
        <v>0</v>
      </c>
      <c r="CK71" s="771">
        <f>SUM($AU31:CK31)</f>
        <v>0</v>
      </c>
      <c r="CL71" s="771">
        <f>SUM($AU31:CL31)</f>
        <v>0</v>
      </c>
      <c r="CM71" s="771">
        <f>SUM($AU31:CM31)</f>
        <v>0</v>
      </c>
      <c r="CN71" s="771">
        <f>SUM($AU31:CN31)</f>
        <v>0</v>
      </c>
      <c r="CO71" s="771">
        <f>SUM($AU31:CO31)</f>
        <v>0</v>
      </c>
      <c r="CP71" s="771">
        <f>SUM($AU31:CP31)</f>
        <v>0</v>
      </c>
      <c r="CQ71" s="771">
        <f>SUM($AU31:CQ31)</f>
        <v>0</v>
      </c>
      <c r="CR71" s="771">
        <f>SUM($AU31:CR31)</f>
        <v>0</v>
      </c>
      <c r="CS71" s="771">
        <f>SUM($AU31:CS31)</f>
        <v>0</v>
      </c>
      <c r="CT71" s="771">
        <f>SUM($AU31:CT31)</f>
        <v>0</v>
      </c>
      <c r="CU71" s="771">
        <f>SUM($AU31:CU31)</f>
        <v>0</v>
      </c>
      <c r="CV71" s="771">
        <f>SUM($AU31:CV31)</f>
        <v>0</v>
      </c>
      <c r="CW71" s="771">
        <f>SUM($AU31:CW31)</f>
        <v>0</v>
      </c>
      <c r="CX71" s="771">
        <f>SUM($AU31:CX31)</f>
        <v>0</v>
      </c>
      <c r="CY71" s="771">
        <f>SUM($AU31:CY31)</f>
        <v>0</v>
      </c>
      <c r="CZ71" s="771">
        <f>SUM($AU31:CZ31)</f>
        <v>0</v>
      </c>
      <c r="DA71" s="771">
        <f>SUM($AU31:DA31)</f>
        <v>0</v>
      </c>
      <c r="DB71" s="771">
        <f>SUM($AU31:DB31)</f>
        <v>0</v>
      </c>
      <c r="DC71" s="771">
        <f>SUM($AU31:DC31)</f>
        <v>0</v>
      </c>
      <c r="DD71" s="771">
        <f>SUM($AU31:DD31)</f>
        <v>0</v>
      </c>
      <c r="DE71" s="771">
        <f>SUM($AU31:DE31)</f>
        <v>0</v>
      </c>
      <c r="DF71" s="771">
        <f>SUM($AU31:DF31)</f>
        <v>0</v>
      </c>
      <c r="DG71" s="771">
        <f>SUM($AU31:DG31)</f>
        <v>0</v>
      </c>
      <c r="DH71" s="771">
        <f>SUM($AU31:DH31)</f>
        <v>0</v>
      </c>
      <c r="DI71" s="771">
        <f>SUM($AU31:DI31)</f>
        <v>0</v>
      </c>
      <c r="DJ71" s="771">
        <f>SUM($AU31:DJ31)</f>
        <v>0</v>
      </c>
      <c r="DK71" s="771">
        <f>SUM($AU31:DK31)</f>
        <v>0</v>
      </c>
    </row>
    <row r="72" spans="47:115" x14ac:dyDescent="0.15">
      <c r="AU72" s="768">
        <f>SUM($AU32:AU32)</f>
        <v>0</v>
      </c>
      <c r="AV72" s="771">
        <f>SUM($AU32:AV32)</f>
        <v>0</v>
      </c>
      <c r="AW72" s="771">
        <f>SUM($AU32:AW32)</f>
        <v>0</v>
      </c>
      <c r="AX72" s="771">
        <f>SUM($AU32:AX32)</f>
        <v>0</v>
      </c>
      <c r="AY72" s="771">
        <f>SUM($AU32:AY32)</f>
        <v>0</v>
      </c>
      <c r="AZ72" s="771">
        <f>SUM($AU32:AZ32)</f>
        <v>0</v>
      </c>
      <c r="BA72" s="771">
        <f>SUM($AU32:BA32)</f>
        <v>0</v>
      </c>
      <c r="BB72" s="771">
        <f>SUM($AU32:BB32)</f>
        <v>0</v>
      </c>
      <c r="BC72" s="771">
        <f>SUM($AU32:BC32)</f>
        <v>0</v>
      </c>
      <c r="BD72" s="771">
        <f>SUM($AU32:BD32)</f>
        <v>0</v>
      </c>
      <c r="BE72" s="771">
        <f>SUM($AU32:BE32)</f>
        <v>0</v>
      </c>
      <c r="BF72" s="771">
        <f>SUM($AU32:BF32)</f>
        <v>0</v>
      </c>
      <c r="BG72" s="771">
        <f>SUM($AU32:BG32)</f>
        <v>0</v>
      </c>
      <c r="BH72" s="771">
        <f>SUM($AU32:BH32)</f>
        <v>0</v>
      </c>
      <c r="BI72" s="771">
        <f>SUM($AU32:BI32)</f>
        <v>0</v>
      </c>
      <c r="BJ72" s="771">
        <f>SUM($AU32:BJ32)</f>
        <v>0</v>
      </c>
      <c r="BK72" s="771">
        <f>SUM($AU32:BK32)</f>
        <v>0</v>
      </c>
      <c r="BL72" s="771">
        <f>SUM($AU32:BL32)</f>
        <v>0</v>
      </c>
      <c r="BM72" s="771">
        <f>SUM($AU32:BM32)</f>
        <v>0</v>
      </c>
      <c r="BN72" s="771">
        <f>SUM($AU32:BN32)</f>
        <v>0</v>
      </c>
      <c r="BO72" s="771">
        <f>SUM($AU32:BO32)</f>
        <v>0</v>
      </c>
      <c r="BP72" s="771">
        <f>SUM($AU32:BP32)</f>
        <v>0</v>
      </c>
      <c r="BQ72" s="771">
        <f>SUM($AU32:BQ32)</f>
        <v>0</v>
      </c>
      <c r="BR72" s="771">
        <f>SUM($AU32:BR32)</f>
        <v>0</v>
      </c>
      <c r="BS72" s="771">
        <f>SUM($AU32:BS32)</f>
        <v>0</v>
      </c>
      <c r="BT72" s="771">
        <f>SUM($AU32:BT32)</f>
        <v>0</v>
      </c>
      <c r="BU72" s="771">
        <f>SUM($AU32:BU32)</f>
        <v>0</v>
      </c>
      <c r="BV72" s="771">
        <f>SUM($AU32:BV32)</f>
        <v>0</v>
      </c>
      <c r="BW72" s="771">
        <f>SUM($AU32:BW32)</f>
        <v>0</v>
      </c>
      <c r="BX72" s="771">
        <f>SUM($AU32:BX32)</f>
        <v>0</v>
      </c>
      <c r="BY72" s="771">
        <f>SUM($AU32:BY32)</f>
        <v>0</v>
      </c>
      <c r="BZ72" s="771">
        <f>SUM($AU32:BZ32)</f>
        <v>0</v>
      </c>
      <c r="CA72" s="771">
        <f>SUM($AU32:CA32)</f>
        <v>0</v>
      </c>
      <c r="CB72" s="771">
        <f>SUM($AU32:CB32)</f>
        <v>0</v>
      </c>
      <c r="CC72" s="771">
        <f>SUM($AU32:CC32)</f>
        <v>0</v>
      </c>
      <c r="CD72" s="771">
        <f>SUM($AU32:CD32)</f>
        <v>0</v>
      </c>
      <c r="CE72" s="771">
        <f>SUM($AU32:CE32)</f>
        <v>0</v>
      </c>
      <c r="CF72" s="771">
        <f>SUM($AU32:CF32)</f>
        <v>0</v>
      </c>
      <c r="CG72" s="771">
        <f>SUM($AU32:CG32)</f>
        <v>0</v>
      </c>
      <c r="CH72" s="771">
        <f>SUM($AU32:CH32)</f>
        <v>0</v>
      </c>
      <c r="CI72" s="771">
        <f>SUM($AU32:CI32)</f>
        <v>0</v>
      </c>
      <c r="CJ72" s="771">
        <f>SUM($AU32:CJ32)</f>
        <v>0</v>
      </c>
      <c r="CK72" s="771">
        <f>SUM($AU32:CK32)</f>
        <v>0</v>
      </c>
      <c r="CL72" s="771">
        <f>SUM($AU32:CL32)</f>
        <v>0</v>
      </c>
      <c r="CM72" s="771">
        <f>SUM($AU32:CM32)</f>
        <v>0</v>
      </c>
      <c r="CN72" s="771">
        <f>SUM($AU32:CN32)</f>
        <v>0</v>
      </c>
      <c r="CO72" s="771">
        <f>SUM($AU32:CO32)</f>
        <v>0</v>
      </c>
      <c r="CP72" s="771">
        <f>SUM($AU32:CP32)</f>
        <v>0</v>
      </c>
      <c r="CQ72" s="771">
        <f>SUM($AU32:CQ32)</f>
        <v>0</v>
      </c>
      <c r="CR72" s="771">
        <f>SUM($AU32:CR32)</f>
        <v>0</v>
      </c>
      <c r="CS72" s="771">
        <f>SUM($AU32:CS32)</f>
        <v>0</v>
      </c>
      <c r="CT72" s="771">
        <f>SUM($AU32:CT32)</f>
        <v>0</v>
      </c>
      <c r="CU72" s="771">
        <f>SUM($AU32:CU32)</f>
        <v>0</v>
      </c>
      <c r="CV72" s="771">
        <f>SUM($AU32:CV32)</f>
        <v>0</v>
      </c>
      <c r="CW72" s="771">
        <f>SUM($AU32:CW32)</f>
        <v>0</v>
      </c>
      <c r="CX72" s="771">
        <f>SUM($AU32:CX32)</f>
        <v>0</v>
      </c>
      <c r="CY72" s="771">
        <f>SUM($AU32:CY32)</f>
        <v>0</v>
      </c>
      <c r="CZ72" s="771">
        <f>SUM($AU32:CZ32)</f>
        <v>0</v>
      </c>
      <c r="DA72" s="771">
        <f>SUM($AU32:DA32)</f>
        <v>0</v>
      </c>
      <c r="DB72" s="771">
        <f>SUM($AU32:DB32)</f>
        <v>0</v>
      </c>
      <c r="DC72" s="771">
        <f>SUM($AU32:DC32)</f>
        <v>0</v>
      </c>
      <c r="DD72" s="771">
        <f>SUM($AU32:DD32)</f>
        <v>0</v>
      </c>
      <c r="DE72" s="771">
        <f>SUM($AU32:DE32)</f>
        <v>0</v>
      </c>
      <c r="DF72" s="771">
        <f>SUM($AU32:DF32)</f>
        <v>0</v>
      </c>
      <c r="DG72" s="771">
        <f>SUM($AU32:DG32)</f>
        <v>0</v>
      </c>
      <c r="DH72" s="771">
        <f>SUM($AU32:DH32)</f>
        <v>0</v>
      </c>
      <c r="DI72" s="771">
        <f>SUM($AU32:DI32)</f>
        <v>0</v>
      </c>
      <c r="DJ72" s="771">
        <f>SUM($AU32:DJ32)</f>
        <v>0</v>
      </c>
      <c r="DK72" s="771">
        <f>SUM($AU32:DK32)</f>
        <v>0</v>
      </c>
    </row>
    <row r="73" spans="47:115" x14ac:dyDescent="0.15">
      <c r="AU73" s="768">
        <f>SUM($AU33:AU33)</f>
        <v>0</v>
      </c>
      <c r="AV73" s="771">
        <f>SUM($AU33:AV33)</f>
        <v>0</v>
      </c>
      <c r="AW73" s="771">
        <f>SUM($AU33:AW33)</f>
        <v>0</v>
      </c>
      <c r="AX73" s="771">
        <f>SUM($AU33:AX33)</f>
        <v>0</v>
      </c>
      <c r="AY73" s="771">
        <f>SUM($AU33:AY33)</f>
        <v>0</v>
      </c>
      <c r="AZ73" s="771">
        <f>SUM($AU33:AZ33)</f>
        <v>0</v>
      </c>
      <c r="BA73" s="771">
        <f>SUM($AU33:BA33)</f>
        <v>0</v>
      </c>
      <c r="BB73" s="771">
        <f>SUM($AU33:BB33)</f>
        <v>0</v>
      </c>
      <c r="BC73" s="771">
        <f>SUM($AU33:BC33)</f>
        <v>0</v>
      </c>
      <c r="BD73" s="771">
        <f>SUM($AU33:BD33)</f>
        <v>0</v>
      </c>
      <c r="BE73" s="771">
        <f>SUM($AU33:BE33)</f>
        <v>0</v>
      </c>
      <c r="BF73" s="771">
        <f>SUM($AU33:BF33)</f>
        <v>0</v>
      </c>
      <c r="BG73" s="771">
        <f>SUM($AU33:BG33)</f>
        <v>0</v>
      </c>
      <c r="BH73" s="771">
        <f>SUM($AU33:BH33)</f>
        <v>0</v>
      </c>
      <c r="BI73" s="771">
        <f>SUM($AU33:BI33)</f>
        <v>0</v>
      </c>
      <c r="BJ73" s="771">
        <f>SUM($AU33:BJ33)</f>
        <v>0</v>
      </c>
      <c r="BK73" s="771">
        <f>SUM($AU33:BK33)</f>
        <v>0</v>
      </c>
      <c r="BL73" s="771">
        <f>SUM($AU33:BL33)</f>
        <v>0</v>
      </c>
      <c r="BM73" s="771">
        <f>SUM($AU33:BM33)</f>
        <v>0</v>
      </c>
      <c r="BN73" s="771">
        <f>SUM($AU33:BN33)</f>
        <v>0</v>
      </c>
      <c r="BO73" s="771">
        <f>SUM($AU33:BO33)</f>
        <v>0</v>
      </c>
      <c r="BP73" s="771">
        <f>SUM($AU33:BP33)</f>
        <v>0</v>
      </c>
      <c r="BQ73" s="771">
        <f>SUM($AU33:BQ33)</f>
        <v>0</v>
      </c>
      <c r="BR73" s="771">
        <f>SUM($AU33:BR33)</f>
        <v>0</v>
      </c>
      <c r="BS73" s="771">
        <f>SUM($AU33:BS33)</f>
        <v>0</v>
      </c>
      <c r="BT73" s="771">
        <f>SUM($AU33:BT33)</f>
        <v>0</v>
      </c>
      <c r="BU73" s="771">
        <f>SUM($AU33:BU33)</f>
        <v>0</v>
      </c>
      <c r="BV73" s="771">
        <f>SUM($AU33:BV33)</f>
        <v>0</v>
      </c>
      <c r="BW73" s="771">
        <f>SUM($AU33:BW33)</f>
        <v>0</v>
      </c>
      <c r="BX73" s="771">
        <f>SUM($AU33:BX33)</f>
        <v>0</v>
      </c>
      <c r="BY73" s="771">
        <f>SUM($AU33:BY33)</f>
        <v>0</v>
      </c>
      <c r="BZ73" s="771">
        <f>SUM($AU33:BZ33)</f>
        <v>0</v>
      </c>
      <c r="CA73" s="771">
        <f>SUM($AU33:CA33)</f>
        <v>0</v>
      </c>
      <c r="CB73" s="771">
        <f>SUM($AU33:CB33)</f>
        <v>0</v>
      </c>
      <c r="CC73" s="771">
        <f>SUM($AU33:CC33)</f>
        <v>0</v>
      </c>
      <c r="CD73" s="771">
        <f>SUM($AU33:CD33)</f>
        <v>0</v>
      </c>
      <c r="CE73" s="771">
        <f>SUM($AU33:CE33)</f>
        <v>0</v>
      </c>
      <c r="CF73" s="771">
        <f>SUM($AU33:CF33)</f>
        <v>0</v>
      </c>
      <c r="CG73" s="771">
        <f>SUM($AU33:CG33)</f>
        <v>0</v>
      </c>
      <c r="CH73" s="771">
        <f>SUM($AU33:CH33)</f>
        <v>0</v>
      </c>
      <c r="CI73" s="771">
        <f>SUM($AU33:CI33)</f>
        <v>0</v>
      </c>
      <c r="CJ73" s="771">
        <f>SUM($AU33:CJ33)</f>
        <v>0</v>
      </c>
      <c r="CK73" s="771">
        <f>SUM($AU33:CK33)</f>
        <v>0</v>
      </c>
      <c r="CL73" s="771">
        <f>SUM($AU33:CL33)</f>
        <v>0</v>
      </c>
      <c r="CM73" s="771">
        <f>SUM($AU33:CM33)</f>
        <v>0</v>
      </c>
      <c r="CN73" s="771">
        <f>SUM($AU33:CN33)</f>
        <v>0</v>
      </c>
      <c r="CO73" s="771">
        <f>SUM($AU33:CO33)</f>
        <v>0</v>
      </c>
      <c r="CP73" s="771">
        <f>SUM($AU33:CP33)</f>
        <v>0</v>
      </c>
      <c r="CQ73" s="771">
        <f>SUM($AU33:CQ33)</f>
        <v>0</v>
      </c>
      <c r="CR73" s="771">
        <f>SUM($AU33:CR33)</f>
        <v>0</v>
      </c>
      <c r="CS73" s="771">
        <f>SUM($AU33:CS33)</f>
        <v>0</v>
      </c>
      <c r="CT73" s="771">
        <f>SUM($AU33:CT33)</f>
        <v>0</v>
      </c>
      <c r="CU73" s="771">
        <f>SUM($AU33:CU33)</f>
        <v>0</v>
      </c>
      <c r="CV73" s="771">
        <f>SUM($AU33:CV33)</f>
        <v>0</v>
      </c>
      <c r="CW73" s="771">
        <f>SUM($AU33:CW33)</f>
        <v>0</v>
      </c>
      <c r="CX73" s="771">
        <f>SUM($AU33:CX33)</f>
        <v>0</v>
      </c>
      <c r="CY73" s="771">
        <f>SUM($AU33:CY33)</f>
        <v>0</v>
      </c>
      <c r="CZ73" s="771">
        <f>SUM($AU33:CZ33)</f>
        <v>0</v>
      </c>
      <c r="DA73" s="771">
        <f>SUM($AU33:DA33)</f>
        <v>0</v>
      </c>
      <c r="DB73" s="771">
        <f>SUM($AU33:DB33)</f>
        <v>0</v>
      </c>
      <c r="DC73" s="771">
        <f>SUM($AU33:DC33)</f>
        <v>0</v>
      </c>
      <c r="DD73" s="771">
        <f>SUM($AU33:DD33)</f>
        <v>0</v>
      </c>
      <c r="DE73" s="771">
        <f>SUM($AU33:DE33)</f>
        <v>0</v>
      </c>
      <c r="DF73" s="771">
        <f>SUM($AU33:DF33)</f>
        <v>0</v>
      </c>
      <c r="DG73" s="771">
        <f>SUM($AU33:DG33)</f>
        <v>0</v>
      </c>
      <c r="DH73" s="771">
        <f>SUM($AU33:DH33)</f>
        <v>0</v>
      </c>
      <c r="DI73" s="771">
        <f>SUM($AU33:DI33)</f>
        <v>0</v>
      </c>
      <c r="DJ73" s="771">
        <f>SUM($AU33:DJ33)</f>
        <v>0</v>
      </c>
      <c r="DK73" s="771">
        <f>SUM($AU33:DK33)</f>
        <v>0</v>
      </c>
    </row>
    <row r="74" spans="47:115" x14ac:dyDescent="0.15">
      <c r="AU74" s="768">
        <f>SUM($AU34:AU34)</f>
        <v>0</v>
      </c>
      <c r="AV74" s="771">
        <f>SUM($AU34:AV34)</f>
        <v>0</v>
      </c>
      <c r="AW74" s="771">
        <f>SUM($AU34:AW34)</f>
        <v>0</v>
      </c>
      <c r="AX74" s="771">
        <f>SUM($AU34:AX34)</f>
        <v>0</v>
      </c>
      <c r="AY74" s="771">
        <f>SUM($AU34:AY34)</f>
        <v>0</v>
      </c>
      <c r="AZ74" s="771">
        <f>SUM($AU34:AZ34)</f>
        <v>0</v>
      </c>
      <c r="BA74" s="771">
        <f>SUM($AU34:BA34)</f>
        <v>0</v>
      </c>
      <c r="BB74" s="771">
        <f>SUM($AU34:BB34)</f>
        <v>0</v>
      </c>
      <c r="BC74" s="771">
        <f>SUM($AU34:BC34)</f>
        <v>0</v>
      </c>
      <c r="BD74" s="771">
        <f>SUM($AU34:BD34)</f>
        <v>0</v>
      </c>
      <c r="BE74" s="771">
        <f>SUM($AU34:BE34)</f>
        <v>0</v>
      </c>
      <c r="BF74" s="771">
        <f>SUM($AU34:BF34)</f>
        <v>0</v>
      </c>
      <c r="BG74" s="771">
        <f>SUM($AU34:BG34)</f>
        <v>0</v>
      </c>
      <c r="BH74" s="771">
        <f>SUM($AU34:BH34)</f>
        <v>0</v>
      </c>
      <c r="BI74" s="771">
        <f>SUM($AU34:BI34)</f>
        <v>0</v>
      </c>
      <c r="BJ74" s="771">
        <f>SUM($AU34:BJ34)</f>
        <v>0</v>
      </c>
      <c r="BK74" s="771">
        <f>SUM($AU34:BK34)</f>
        <v>0</v>
      </c>
      <c r="BL74" s="771">
        <f>SUM($AU34:BL34)</f>
        <v>0</v>
      </c>
      <c r="BM74" s="771">
        <f>SUM($AU34:BM34)</f>
        <v>0</v>
      </c>
      <c r="BN74" s="771">
        <f>SUM($AU34:BN34)</f>
        <v>0</v>
      </c>
      <c r="BO74" s="771">
        <f>SUM($AU34:BO34)</f>
        <v>0</v>
      </c>
      <c r="BP74" s="771">
        <f>SUM($AU34:BP34)</f>
        <v>0</v>
      </c>
      <c r="BQ74" s="771">
        <f>SUM($AU34:BQ34)</f>
        <v>0</v>
      </c>
      <c r="BR74" s="771">
        <f>SUM($AU34:BR34)</f>
        <v>0</v>
      </c>
      <c r="BS74" s="771">
        <f>SUM($AU34:BS34)</f>
        <v>0</v>
      </c>
      <c r="BT74" s="771">
        <f>SUM($AU34:BT34)</f>
        <v>0</v>
      </c>
      <c r="BU74" s="771">
        <f>SUM($AU34:BU34)</f>
        <v>0</v>
      </c>
      <c r="BV74" s="771">
        <f>SUM($AU34:BV34)</f>
        <v>0</v>
      </c>
      <c r="BW74" s="771">
        <f>SUM($AU34:BW34)</f>
        <v>0</v>
      </c>
      <c r="BX74" s="771">
        <f>SUM($AU34:BX34)</f>
        <v>0</v>
      </c>
      <c r="BY74" s="771">
        <f>SUM($AU34:BY34)</f>
        <v>0</v>
      </c>
      <c r="BZ74" s="771">
        <f>SUM($AU34:BZ34)</f>
        <v>0</v>
      </c>
      <c r="CA74" s="771">
        <f>SUM($AU34:CA34)</f>
        <v>0</v>
      </c>
      <c r="CB74" s="771">
        <f>SUM($AU34:CB34)</f>
        <v>0</v>
      </c>
      <c r="CC74" s="771">
        <f>SUM($AU34:CC34)</f>
        <v>0</v>
      </c>
      <c r="CD74" s="771">
        <f>SUM($AU34:CD34)</f>
        <v>0</v>
      </c>
      <c r="CE74" s="771">
        <f>SUM($AU34:CE34)</f>
        <v>0</v>
      </c>
      <c r="CF74" s="771">
        <f>SUM($AU34:CF34)</f>
        <v>0</v>
      </c>
      <c r="CG74" s="771">
        <f>SUM($AU34:CG34)</f>
        <v>0</v>
      </c>
      <c r="CH74" s="771">
        <f>SUM($AU34:CH34)</f>
        <v>0</v>
      </c>
      <c r="CI74" s="771">
        <f>SUM($AU34:CI34)</f>
        <v>0</v>
      </c>
      <c r="CJ74" s="771">
        <f>SUM($AU34:CJ34)</f>
        <v>0</v>
      </c>
      <c r="CK74" s="771">
        <f>SUM($AU34:CK34)</f>
        <v>0</v>
      </c>
      <c r="CL74" s="771">
        <f>SUM($AU34:CL34)</f>
        <v>0</v>
      </c>
      <c r="CM74" s="771">
        <f>SUM($AU34:CM34)</f>
        <v>0</v>
      </c>
      <c r="CN74" s="771">
        <f>SUM($AU34:CN34)</f>
        <v>0</v>
      </c>
      <c r="CO74" s="771">
        <f>SUM($AU34:CO34)</f>
        <v>0</v>
      </c>
      <c r="CP74" s="771">
        <f>SUM($AU34:CP34)</f>
        <v>0</v>
      </c>
      <c r="CQ74" s="771">
        <f>SUM($AU34:CQ34)</f>
        <v>0</v>
      </c>
      <c r="CR74" s="771">
        <f>SUM($AU34:CR34)</f>
        <v>0</v>
      </c>
      <c r="CS74" s="771">
        <f>SUM($AU34:CS34)</f>
        <v>0</v>
      </c>
      <c r="CT74" s="771">
        <f>SUM($AU34:CT34)</f>
        <v>0</v>
      </c>
      <c r="CU74" s="771">
        <f>SUM($AU34:CU34)</f>
        <v>0</v>
      </c>
      <c r="CV74" s="771">
        <f>SUM($AU34:CV34)</f>
        <v>0</v>
      </c>
      <c r="CW74" s="771">
        <f>SUM($AU34:CW34)</f>
        <v>0</v>
      </c>
      <c r="CX74" s="771">
        <f>SUM($AU34:CX34)</f>
        <v>0</v>
      </c>
      <c r="CY74" s="771">
        <f>SUM($AU34:CY34)</f>
        <v>0</v>
      </c>
      <c r="CZ74" s="771">
        <f>SUM($AU34:CZ34)</f>
        <v>0</v>
      </c>
      <c r="DA74" s="771">
        <f>SUM($AU34:DA34)</f>
        <v>0</v>
      </c>
      <c r="DB74" s="771">
        <f>SUM($AU34:DB34)</f>
        <v>0</v>
      </c>
      <c r="DC74" s="771">
        <f>SUM($AU34:DC34)</f>
        <v>0</v>
      </c>
      <c r="DD74" s="771">
        <f>SUM($AU34:DD34)</f>
        <v>0</v>
      </c>
      <c r="DE74" s="771">
        <f>SUM($AU34:DE34)</f>
        <v>0</v>
      </c>
      <c r="DF74" s="771">
        <f>SUM($AU34:DF34)</f>
        <v>0</v>
      </c>
      <c r="DG74" s="771">
        <f>SUM($AU34:DG34)</f>
        <v>0</v>
      </c>
      <c r="DH74" s="771">
        <f>SUM($AU34:DH34)</f>
        <v>0</v>
      </c>
      <c r="DI74" s="771">
        <f>SUM($AU34:DI34)</f>
        <v>0</v>
      </c>
      <c r="DJ74" s="771">
        <f>SUM($AU34:DJ34)</f>
        <v>0</v>
      </c>
      <c r="DK74" s="771">
        <f>SUM($AU34:DK34)</f>
        <v>0</v>
      </c>
    </row>
    <row r="75" spans="47:115" x14ac:dyDescent="0.15">
      <c r="AU75" s="768">
        <f>SUM($AU35:AU35)</f>
        <v>0</v>
      </c>
      <c r="AV75" s="771">
        <f>SUM($AU35:AV35)</f>
        <v>0</v>
      </c>
      <c r="AW75" s="771">
        <f>SUM($AU35:AW35)</f>
        <v>0</v>
      </c>
      <c r="AX75" s="771">
        <f>SUM($AU35:AX35)</f>
        <v>0</v>
      </c>
      <c r="AY75" s="771">
        <f>SUM($AU35:AY35)</f>
        <v>0</v>
      </c>
      <c r="AZ75" s="771">
        <f>SUM($AU35:AZ35)</f>
        <v>0</v>
      </c>
      <c r="BA75" s="771">
        <f>SUM($AU35:BA35)</f>
        <v>0</v>
      </c>
      <c r="BB75" s="771">
        <f>SUM($AU35:BB35)</f>
        <v>0</v>
      </c>
      <c r="BC75" s="771">
        <f>SUM($AU35:BC35)</f>
        <v>0</v>
      </c>
      <c r="BD75" s="771">
        <f>SUM($AU35:BD35)</f>
        <v>0</v>
      </c>
      <c r="BE75" s="771">
        <f>SUM($AU35:BE35)</f>
        <v>0</v>
      </c>
      <c r="BF75" s="771">
        <f>SUM($AU35:BF35)</f>
        <v>0</v>
      </c>
      <c r="BG75" s="771">
        <f>SUM($AU35:BG35)</f>
        <v>0</v>
      </c>
      <c r="BH75" s="771">
        <f>SUM($AU35:BH35)</f>
        <v>0</v>
      </c>
      <c r="BI75" s="771">
        <f>SUM($AU35:BI35)</f>
        <v>0</v>
      </c>
      <c r="BJ75" s="771">
        <f>SUM($AU35:BJ35)</f>
        <v>0</v>
      </c>
      <c r="BK75" s="771">
        <f>SUM($AU35:BK35)</f>
        <v>0</v>
      </c>
      <c r="BL75" s="771">
        <f>SUM($AU35:BL35)</f>
        <v>0</v>
      </c>
      <c r="BM75" s="771">
        <f>SUM($AU35:BM35)</f>
        <v>0</v>
      </c>
      <c r="BN75" s="771">
        <f>SUM($AU35:BN35)</f>
        <v>0</v>
      </c>
      <c r="BO75" s="771">
        <f>SUM($AU35:BO35)</f>
        <v>0</v>
      </c>
      <c r="BP75" s="771">
        <f>SUM($AU35:BP35)</f>
        <v>0</v>
      </c>
      <c r="BQ75" s="771">
        <f>SUM($AU35:BQ35)</f>
        <v>0</v>
      </c>
      <c r="BR75" s="771">
        <f>SUM($AU35:BR35)</f>
        <v>0</v>
      </c>
      <c r="BS75" s="771">
        <f>SUM($AU35:BS35)</f>
        <v>0</v>
      </c>
      <c r="BT75" s="771">
        <f>SUM($AU35:BT35)</f>
        <v>0</v>
      </c>
      <c r="BU75" s="771">
        <f>SUM($AU35:BU35)</f>
        <v>0</v>
      </c>
      <c r="BV75" s="771">
        <f>SUM($AU35:BV35)</f>
        <v>0</v>
      </c>
      <c r="BW75" s="771">
        <f>SUM($AU35:BW35)</f>
        <v>0</v>
      </c>
      <c r="BX75" s="771">
        <f>SUM($AU35:BX35)</f>
        <v>0</v>
      </c>
      <c r="BY75" s="771">
        <f>SUM($AU35:BY35)</f>
        <v>0</v>
      </c>
      <c r="BZ75" s="771">
        <f>SUM($AU35:BZ35)</f>
        <v>0</v>
      </c>
      <c r="CA75" s="771">
        <f>SUM($AU35:CA35)</f>
        <v>0</v>
      </c>
      <c r="CB75" s="771">
        <f>SUM($AU35:CB35)</f>
        <v>0</v>
      </c>
      <c r="CC75" s="771">
        <f>SUM($AU35:CC35)</f>
        <v>0</v>
      </c>
      <c r="CD75" s="771">
        <f>SUM($AU35:CD35)</f>
        <v>0</v>
      </c>
      <c r="CE75" s="771">
        <f>SUM($AU35:CE35)</f>
        <v>0</v>
      </c>
      <c r="CF75" s="771">
        <f>SUM($AU35:CF35)</f>
        <v>0</v>
      </c>
      <c r="CG75" s="771">
        <f>SUM($AU35:CG35)</f>
        <v>0</v>
      </c>
      <c r="CH75" s="771">
        <f>SUM($AU35:CH35)</f>
        <v>0</v>
      </c>
      <c r="CI75" s="771">
        <f>SUM($AU35:CI35)</f>
        <v>0</v>
      </c>
      <c r="CJ75" s="771">
        <f>SUM($AU35:CJ35)</f>
        <v>0</v>
      </c>
      <c r="CK75" s="771">
        <f>SUM($AU35:CK35)</f>
        <v>0</v>
      </c>
      <c r="CL75" s="771">
        <f>SUM($AU35:CL35)</f>
        <v>0</v>
      </c>
      <c r="CM75" s="771">
        <f>SUM($AU35:CM35)</f>
        <v>0</v>
      </c>
      <c r="CN75" s="771">
        <f>SUM($AU35:CN35)</f>
        <v>0</v>
      </c>
      <c r="CO75" s="771">
        <f>SUM($AU35:CO35)</f>
        <v>0</v>
      </c>
      <c r="CP75" s="771">
        <f>SUM($AU35:CP35)</f>
        <v>0</v>
      </c>
      <c r="CQ75" s="771">
        <f>SUM($AU35:CQ35)</f>
        <v>0</v>
      </c>
      <c r="CR75" s="771">
        <f>SUM($AU35:CR35)</f>
        <v>0</v>
      </c>
      <c r="CS75" s="771">
        <f>SUM($AU35:CS35)</f>
        <v>0</v>
      </c>
      <c r="CT75" s="771">
        <f>SUM($AU35:CT35)</f>
        <v>0</v>
      </c>
      <c r="CU75" s="771">
        <f>SUM($AU35:CU35)</f>
        <v>0</v>
      </c>
      <c r="CV75" s="771">
        <f>SUM($AU35:CV35)</f>
        <v>0</v>
      </c>
      <c r="CW75" s="771">
        <f>SUM($AU35:CW35)</f>
        <v>0</v>
      </c>
      <c r="CX75" s="771">
        <f>SUM($AU35:CX35)</f>
        <v>0</v>
      </c>
      <c r="CY75" s="771">
        <f>SUM($AU35:CY35)</f>
        <v>0</v>
      </c>
      <c r="CZ75" s="771">
        <f>SUM($AU35:CZ35)</f>
        <v>0</v>
      </c>
      <c r="DA75" s="771">
        <f>SUM($AU35:DA35)</f>
        <v>0</v>
      </c>
      <c r="DB75" s="771">
        <f>SUM($AU35:DB35)</f>
        <v>0</v>
      </c>
      <c r="DC75" s="771">
        <f>SUM($AU35:DC35)</f>
        <v>0</v>
      </c>
      <c r="DD75" s="771">
        <f>SUM($AU35:DD35)</f>
        <v>0</v>
      </c>
      <c r="DE75" s="771">
        <f>SUM($AU35:DE35)</f>
        <v>0</v>
      </c>
      <c r="DF75" s="771">
        <f>SUM($AU35:DF35)</f>
        <v>0</v>
      </c>
      <c r="DG75" s="771">
        <f>SUM($AU35:DG35)</f>
        <v>0</v>
      </c>
      <c r="DH75" s="771">
        <f>SUM($AU35:DH35)</f>
        <v>0</v>
      </c>
      <c r="DI75" s="771">
        <f>SUM($AU35:DI35)</f>
        <v>0</v>
      </c>
      <c r="DJ75" s="771">
        <f>SUM($AU35:DJ35)</f>
        <v>0</v>
      </c>
      <c r="DK75" s="771">
        <f>SUM($AU35:DK35)</f>
        <v>0</v>
      </c>
    </row>
    <row r="83" spans="47:115" x14ac:dyDescent="0.15">
      <c r="AU83" s="766" t="s">
        <v>1033</v>
      </c>
    </row>
    <row r="84" spans="47:115" x14ac:dyDescent="0.15">
      <c r="AU84" s="766" t="s">
        <v>1032</v>
      </c>
      <c r="AX84" s="775" t="s">
        <v>1032</v>
      </c>
    </row>
    <row r="85" spans="47:115" x14ac:dyDescent="0.15">
      <c r="AU85" s="766">
        <v>1</v>
      </c>
      <c r="AV85" s="125">
        <f>AU85+1</f>
        <v>2</v>
      </c>
      <c r="AW85" s="125">
        <f>AV85+1</f>
        <v>3</v>
      </c>
      <c r="AX85" s="775">
        <f t="shared" ref="AX85:DI85" si="90">AW85+1</f>
        <v>4</v>
      </c>
      <c r="AY85" s="125">
        <f t="shared" si="90"/>
        <v>5</v>
      </c>
      <c r="AZ85" s="125">
        <f t="shared" si="90"/>
        <v>6</v>
      </c>
      <c r="BA85" s="125">
        <f t="shared" si="90"/>
        <v>7</v>
      </c>
      <c r="BB85" s="125">
        <f t="shared" si="90"/>
        <v>8</v>
      </c>
      <c r="BC85" s="125">
        <f t="shared" si="90"/>
        <v>9</v>
      </c>
      <c r="BD85" s="125">
        <f t="shared" si="90"/>
        <v>10</v>
      </c>
      <c r="BE85" s="125">
        <f t="shared" si="90"/>
        <v>11</v>
      </c>
      <c r="BF85" s="125">
        <f t="shared" si="90"/>
        <v>12</v>
      </c>
      <c r="BG85" s="125">
        <f t="shared" si="90"/>
        <v>13</v>
      </c>
      <c r="BH85" s="125">
        <f t="shared" si="90"/>
        <v>14</v>
      </c>
      <c r="BI85" s="125">
        <f t="shared" si="90"/>
        <v>15</v>
      </c>
      <c r="BJ85" s="125">
        <f t="shared" si="90"/>
        <v>16</v>
      </c>
      <c r="BK85" s="125">
        <f t="shared" si="90"/>
        <v>17</v>
      </c>
      <c r="BL85" s="125">
        <f t="shared" si="90"/>
        <v>18</v>
      </c>
      <c r="BM85" s="125">
        <f t="shared" si="90"/>
        <v>19</v>
      </c>
      <c r="BN85" s="125">
        <f t="shared" si="90"/>
        <v>20</v>
      </c>
      <c r="BO85" s="125">
        <f t="shared" si="90"/>
        <v>21</v>
      </c>
      <c r="BP85" s="125">
        <f t="shared" si="90"/>
        <v>22</v>
      </c>
      <c r="BQ85" s="125">
        <f t="shared" si="90"/>
        <v>23</v>
      </c>
      <c r="BR85" s="125">
        <f t="shared" si="90"/>
        <v>24</v>
      </c>
      <c r="BS85" s="125">
        <f t="shared" si="90"/>
        <v>25</v>
      </c>
      <c r="BT85" s="125">
        <f t="shared" si="90"/>
        <v>26</v>
      </c>
      <c r="BU85" s="125">
        <f t="shared" si="90"/>
        <v>27</v>
      </c>
      <c r="BV85" s="125">
        <f t="shared" si="90"/>
        <v>28</v>
      </c>
      <c r="BW85" s="125">
        <f t="shared" si="90"/>
        <v>29</v>
      </c>
      <c r="BX85" s="125">
        <f t="shared" si="90"/>
        <v>30</v>
      </c>
      <c r="BY85" s="125">
        <f t="shared" si="90"/>
        <v>31</v>
      </c>
      <c r="BZ85" s="125">
        <f t="shared" si="90"/>
        <v>32</v>
      </c>
      <c r="CA85" s="125">
        <f t="shared" si="90"/>
        <v>33</v>
      </c>
      <c r="CB85" s="125">
        <f t="shared" si="90"/>
        <v>34</v>
      </c>
      <c r="CC85" s="125">
        <f t="shared" si="90"/>
        <v>35</v>
      </c>
      <c r="CD85" s="125">
        <f t="shared" si="90"/>
        <v>36</v>
      </c>
      <c r="CE85" s="125">
        <f t="shared" si="90"/>
        <v>37</v>
      </c>
      <c r="CF85" s="125">
        <f t="shared" si="90"/>
        <v>38</v>
      </c>
      <c r="CG85" s="125">
        <f t="shared" si="90"/>
        <v>39</v>
      </c>
      <c r="CH85" s="125">
        <f t="shared" si="90"/>
        <v>40</v>
      </c>
      <c r="CI85" s="125">
        <f t="shared" si="90"/>
        <v>41</v>
      </c>
      <c r="CJ85" s="125">
        <f t="shared" si="90"/>
        <v>42</v>
      </c>
      <c r="CK85" s="125">
        <f t="shared" si="90"/>
        <v>43</v>
      </c>
      <c r="CL85" s="125">
        <f t="shared" si="90"/>
        <v>44</v>
      </c>
      <c r="CM85" s="125">
        <f t="shared" si="90"/>
        <v>45</v>
      </c>
      <c r="CN85" s="125">
        <f t="shared" si="90"/>
        <v>46</v>
      </c>
      <c r="CO85" s="125">
        <f t="shared" si="90"/>
        <v>47</v>
      </c>
      <c r="CP85" s="125">
        <f t="shared" si="90"/>
        <v>48</v>
      </c>
      <c r="CQ85" s="125">
        <f t="shared" si="90"/>
        <v>49</v>
      </c>
      <c r="CR85" s="125">
        <f t="shared" si="90"/>
        <v>50</v>
      </c>
      <c r="CS85" s="125">
        <f t="shared" si="90"/>
        <v>51</v>
      </c>
      <c r="CT85" s="125">
        <f t="shared" si="90"/>
        <v>52</v>
      </c>
      <c r="CU85" s="125">
        <f t="shared" si="90"/>
        <v>53</v>
      </c>
      <c r="CV85" s="125">
        <f t="shared" si="90"/>
        <v>54</v>
      </c>
      <c r="CW85" s="125">
        <f t="shared" si="90"/>
        <v>55</v>
      </c>
      <c r="CX85" s="125">
        <f t="shared" si="90"/>
        <v>56</v>
      </c>
      <c r="CY85" s="125">
        <f t="shared" si="90"/>
        <v>57</v>
      </c>
      <c r="CZ85" s="125">
        <f t="shared" si="90"/>
        <v>58</v>
      </c>
      <c r="DA85" s="125">
        <f t="shared" si="90"/>
        <v>59</v>
      </c>
      <c r="DB85" s="125">
        <f t="shared" si="90"/>
        <v>60</v>
      </c>
      <c r="DC85" s="125">
        <f t="shared" si="90"/>
        <v>61</v>
      </c>
      <c r="DD85" s="125">
        <f t="shared" si="90"/>
        <v>62</v>
      </c>
      <c r="DE85" s="125">
        <f t="shared" si="90"/>
        <v>63</v>
      </c>
      <c r="DF85" s="125">
        <f t="shared" si="90"/>
        <v>64</v>
      </c>
      <c r="DG85" s="125">
        <f t="shared" si="90"/>
        <v>65</v>
      </c>
      <c r="DH85" s="125">
        <f t="shared" si="90"/>
        <v>66</v>
      </c>
      <c r="DI85" s="125">
        <f t="shared" si="90"/>
        <v>67</v>
      </c>
      <c r="DJ85" s="125">
        <f>DI85+1</f>
        <v>68</v>
      </c>
      <c r="DK85" s="125">
        <f>DJ85+1</f>
        <v>69</v>
      </c>
    </row>
    <row r="86" spans="47:115" x14ac:dyDescent="0.15">
      <c r="AU86" s="778">
        <f>$X6</f>
        <v>0</v>
      </c>
      <c r="AV86" s="771">
        <f t="shared" ref="AV86:AV115" si="91">IF($I6="",0,IF($B6=3,ROUNDDOWN($I6/3,0),ROUNDDOWN($I6*AV126,0)))</f>
        <v>0</v>
      </c>
      <c r="AW86" s="771">
        <f t="shared" ref="AW86:AW115" si="92">IF($I6="",0,IF($B6=3,ROUNDDOWN($I6/3,0),IF(AV166+ROUNDDOWN($I6*AW126,0)&gt;=$L6,$L6-AV166,ROUNDDOWN($I6*AW126,0))))</f>
        <v>0</v>
      </c>
      <c r="AX86" s="776">
        <f t="shared" ref="AX86:CC86" si="93">IF($I6="",0,IF($B6=3,0,IF(AW166+ROUNDDOWN($I6*AX126,0)&gt;=$L6,$L6-AW166,ROUNDDOWN($I6*AX126,0))))</f>
        <v>0</v>
      </c>
      <c r="AY86" s="771">
        <f t="shared" si="93"/>
        <v>0</v>
      </c>
      <c r="AZ86" s="771">
        <f t="shared" si="93"/>
        <v>0</v>
      </c>
      <c r="BA86" s="771">
        <f t="shared" si="93"/>
        <v>0</v>
      </c>
      <c r="BB86" s="771">
        <f t="shared" si="93"/>
        <v>0</v>
      </c>
      <c r="BC86" s="771">
        <f t="shared" si="93"/>
        <v>0</v>
      </c>
      <c r="BD86" s="771">
        <f t="shared" si="93"/>
        <v>0</v>
      </c>
      <c r="BE86" s="771">
        <f t="shared" si="93"/>
        <v>0</v>
      </c>
      <c r="BF86" s="771">
        <f t="shared" si="93"/>
        <v>0</v>
      </c>
      <c r="BG86" s="771">
        <f t="shared" si="93"/>
        <v>0</v>
      </c>
      <c r="BH86" s="771">
        <f t="shared" si="93"/>
        <v>0</v>
      </c>
      <c r="BI86" s="771">
        <f t="shared" si="93"/>
        <v>0</v>
      </c>
      <c r="BJ86" s="771">
        <f t="shared" si="93"/>
        <v>0</v>
      </c>
      <c r="BK86" s="771">
        <f t="shared" si="93"/>
        <v>0</v>
      </c>
      <c r="BL86" s="771">
        <f t="shared" si="93"/>
        <v>0</v>
      </c>
      <c r="BM86" s="771">
        <f t="shared" si="93"/>
        <v>0</v>
      </c>
      <c r="BN86" s="771">
        <f t="shared" si="93"/>
        <v>0</v>
      </c>
      <c r="BO86" s="771">
        <f t="shared" si="93"/>
        <v>0</v>
      </c>
      <c r="BP86" s="771">
        <f t="shared" si="93"/>
        <v>0</v>
      </c>
      <c r="BQ86" s="771">
        <f t="shared" si="93"/>
        <v>0</v>
      </c>
      <c r="BR86" s="771">
        <f t="shared" si="93"/>
        <v>0</v>
      </c>
      <c r="BS86" s="771">
        <f t="shared" si="93"/>
        <v>0</v>
      </c>
      <c r="BT86" s="771">
        <f t="shared" si="93"/>
        <v>0</v>
      </c>
      <c r="BU86" s="771">
        <f t="shared" si="93"/>
        <v>0</v>
      </c>
      <c r="BV86" s="771">
        <f t="shared" si="93"/>
        <v>0</v>
      </c>
      <c r="BW86" s="771">
        <f t="shared" si="93"/>
        <v>0</v>
      </c>
      <c r="BX86" s="771">
        <f t="shared" si="93"/>
        <v>0</v>
      </c>
      <c r="BY86" s="771">
        <f t="shared" si="93"/>
        <v>0</v>
      </c>
      <c r="BZ86" s="771">
        <f t="shared" si="93"/>
        <v>0</v>
      </c>
      <c r="CA86" s="771">
        <f t="shared" si="93"/>
        <v>0</v>
      </c>
      <c r="CB86" s="771">
        <f t="shared" si="93"/>
        <v>0</v>
      </c>
      <c r="CC86" s="771">
        <f t="shared" si="93"/>
        <v>0</v>
      </c>
      <c r="CD86" s="771">
        <f t="shared" ref="CD86:DF86" si="94">IF($I6="",0,IF($B6=3,0,IF(CC166+ROUNDDOWN($I6*CD126,0)&gt;=$L6,$L6-CC166,ROUNDDOWN($I6*CD126,0))))</f>
        <v>0</v>
      </c>
      <c r="CE86" s="771">
        <f t="shared" si="94"/>
        <v>0</v>
      </c>
      <c r="CF86" s="771">
        <f t="shared" si="94"/>
        <v>0</v>
      </c>
      <c r="CG86" s="771">
        <f t="shared" si="94"/>
        <v>0</v>
      </c>
      <c r="CH86" s="771">
        <f t="shared" si="94"/>
        <v>0</v>
      </c>
      <c r="CI86" s="771">
        <f t="shared" si="94"/>
        <v>0</v>
      </c>
      <c r="CJ86" s="771">
        <f t="shared" si="94"/>
        <v>0</v>
      </c>
      <c r="CK86" s="771">
        <f t="shared" si="94"/>
        <v>0</v>
      </c>
      <c r="CL86" s="771">
        <f t="shared" si="94"/>
        <v>0</v>
      </c>
      <c r="CM86" s="771">
        <f t="shared" si="94"/>
        <v>0</v>
      </c>
      <c r="CN86" s="771">
        <f t="shared" si="94"/>
        <v>0</v>
      </c>
      <c r="CO86" s="771">
        <f t="shared" si="94"/>
        <v>0</v>
      </c>
      <c r="CP86" s="771">
        <f t="shared" si="94"/>
        <v>0</v>
      </c>
      <c r="CQ86" s="771">
        <f t="shared" si="94"/>
        <v>0</v>
      </c>
      <c r="CR86" s="771">
        <f t="shared" si="94"/>
        <v>0</v>
      </c>
      <c r="CS86" s="771">
        <f t="shared" si="94"/>
        <v>0</v>
      </c>
      <c r="CT86" s="771">
        <f t="shared" si="94"/>
        <v>0</v>
      </c>
      <c r="CU86" s="771">
        <f t="shared" si="94"/>
        <v>0</v>
      </c>
      <c r="CV86" s="771">
        <f t="shared" si="94"/>
        <v>0</v>
      </c>
      <c r="CW86" s="771">
        <f t="shared" si="94"/>
        <v>0</v>
      </c>
      <c r="CX86" s="771">
        <f t="shared" si="94"/>
        <v>0</v>
      </c>
      <c r="CY86" s="771">
        <f t="shared" si="94"/>
        <v>0</v>
      </c>
      <c r="CZ86" s="771">
        <f t="shared" si="94"/>
        <v>0</v>
      </c>
      <c r="DA86" s="771">
        <f t="shared" si="94"/>
        <v>0</v>
      </c>
      <c r="DB86" s="771">
        <f t="shared" si="94"/>
        <v>0</v>
      </c>
      <c r="DC86" s="771">
        <f t="shared" si="94"/>
        <v>0</v>
      </c>
      <c r="DD86" s="771">
        <f t="shared" si="94"/>
        <v>0</v>
      </c>
      <c r="DE86" s="771">
        <f t="shared" si="94"/>
        <v>0</v>
      </c>
      <c r="DF86" s="771">
        <f t="shared" si="94"/>
        <v>0</v>
      </c>
      <c r="DG86" s="771">
        <f>IF($I6="",0,IF($B6=3,0,IF(DF166+ROUNDDOWN($I6*DG126,0)&gt;=$L6,$L6-DF166,ROUNDDOWN($I6*DG126,0))))</f>
        <v>0</v>
      </c>
      <c r="DH86" s="771">
        <f>IF($I6="",0,IF($B6=3,0,IF(DG166+ROUNDDOWN($I6*DH126,0)&gt;=$L6,$L6-DG166,ROUNDDOWN($I6*DH126,0))))</f>
        <v>0</v>
      </c>
      <c r="DI86" s="771">
        <f>IF($I6="",0,IF($B6=3,0,IF(DH166+ROUNDDOWN($I6*DI126,0)&gt;=$L6,$L6-DH166,ROUNDDOWN($I6*DI126,0))))</f>
        <v>0</v>
      </c>
      <c r="DJ86" s="771">
        <f>IF($I6="",0,IF($B6=3,0,IF(DI166+ROUNDDOWN($I6*DJ126,0)&gt;=$L6,$L6-DI166,ROUNDDOWN($I6*DJ126,0))))</f>
        <v>0</v>
      </c>
      <c r="DK86" s="771">
        <f>IF($I6="",0,IF($B6=3,0,IF(DJ166+ROUNDDOWN($I6*DK126,0)&gt;=$L6,$L6-DJ166,ROUNDDOWN($I6*DK126,0))))</f>
        <v>0</v>
      </c>
    </row>
    <row r="87" spans="47:115" x14ac:dyDescent="0.15">
      <c r="AU87" s="766">
        <f t="shared" ref="AU87:AU115" si="95">$X7</f>
        <v>0</v>
      </c>
      <c r="AV87" s="771">
        <f t="shared" si="91"/>
        <v>0</v>
      </c>
      <c r="AW87" s="771">
        <f t="shared" si="92"/>
        <v>0</v>
      </c>
      <c r="AX87" s="776">
        <f t="shared" ref="AX87:CC87" si="96">IF($I7="",0,IF($B7=3,0,IF(AW167+ROUNDDOWN($I7*AX127,0)&gt;=$L7,$L7-AW167,ROUNDDOWN($I7*AX127,0))))</f>
        <v>0</v>
      </c>
      <c r="AY87" s="771">
        <f t="shared" si="96"/>
        <v>0</v>
      </c>
      <c r="AZ87" s="771">
        <f t="shared" si="96"/>
        <v>0</v>
      </c>
      <c r="BA87" s="771">
        <f t="shared" si="96"/>
        <v>0</v>
      </c>
      <c r="BB87" s="771">
        <f t="shared" si="96"/>
        <v>0</v>
      </c>
      <c r="BC87" s="771">
        <f t="shared" si="96"/>
        <v>0</v>
      </c>
      <c r="BD87" s="771">
        <f t="shared" si="96"/>
        <v>0</v>
      </c>
      <c r="BE87" s="771">
        <f t="shared" si="96"/>
        <v>0</v>
      </c>
      <c r="BF87" s="771">
        <f t="shared" si="96"/>
        <v>0</v>
      </c>
      <c r="BG87" s="771">
        <f t="shared" si="96"/>
        <v>0</v>
      </c>
      <c r="BH87" s="771">
        <f t="shared" si="96"/>
        <v>0</v>
      </c>
      <c r="BI87" s="771">
        <f t="shared" si="96"/>
        <v>0</v>
      </c>
      <c r="BJ87" s="771">
        <f t="shared" si="96"/>
        <v>0</v>
      </c>
      <c r="BK87" s="771">
        <f t="shared" si="96"/>
        <v>0</v>
      </c>
      <c r="BL87" s="771">
        <f t="shared" si="96"/>
        <v>0</v>
      </c>
      <c r="BM87" s="771">
        <f t="shared" si="96"/>
        <v>0</v>
      </c>
      <c r="BN87" s="771">
        <f t="shared" si="96"/>
        <v>0</v>
      </c>
      <c r="BO87" s="771">
        <f t="shared" si="96"/>
        <v>0</v>
      </c>
      <c r="BP87" s="771">
        <f t="shared" si="96"/>
        <v>0</v>
      </c>
      <c r="BQ87" s="771">
        <f t="shared" si="96"/>
        <v>0</v>
      </c>
      <c r="BR87" s="771">
        <f t="shared" si="96"/>
        <v>0</v>
      </c>
      <c r="BS87" s="771">
        <f t="shared" si="96"/>
        <v>0</v>
      </c>
      <c r="BT87" s="771">
        <f t="shared" si="96"/>
        <v>0</v>
      </c>
      <c r="BU87" s="771">
        <f t="shared" si="96"/>
        <v>0</v>
      </c>
      <c r="BV87" s="771">
        <f t="shared" si="96"/>
        <v>0</v>
      </c>
      <c r="BW87" s="771">
        <f t="shared" si="96"/>
        <v>0</v>
      </c>
      <c r="BX87" s="771">
        <f t="shared" si="96"/>
        <v>0</v>
      </c>
      <c r="BY87" s="771">
        <f t="shared" si="96"/>
        <v>0</v>
      </c>
      <c r="BZ87" s="771">
        <f t="shared" si="96"/>
        <v>0</v>
      </c>
      <c r="CA87" s="771">
        <f t="shared" si="96"/>
        <v>0</v>
      </c>
      <c r="CB87" s="771">
        <f t="shared" si="96"/>
        <v>0</v>
      </c>
      <c r="CC87" s="771">
        <f t="shared" si="96"/>
        <v>0</v>
      </c>
      <c r="CD87" s="771">
        <f t="shared" ref="CD87:DK87" si="97">IF($I7="",0,IF($B7=3,0,IF(CC167+ROUNDDOWN($I7*CD127,0)&gt;=$L7,$L7-CC167,ROUNDDOWN($I7*CD127,0))))</f>
        <v>0</v>
      </c>
      <c r="CE87" s="771">
        <f t="shared" si="97"/>
        <v>0</v>
      </c>
      <c r="CF87" s="771">
        <f t="shared" si="97"/>
        <v>0</v>
      </c>
      <c r="CG87" s="771">
        <f t="shared" si="97"/>
        <v>0</v>
      </c>
      <c r="CH87" s="771">
        <f t="shared" si="97"/>
        <v>0</v>
      </c>
      <c r="CI87" s="771">
        <f t="shared" si="97"/>
        <v>0</v>
      </c>
      <c r="CJ87" s="771">
        <f t="shared" si="97"/>
        <v>0</v>
      </c>
      <c r="CK87" s="771">
        <f t="shared" si="97"/>
        <v>0</v>
      </c>
      <c r="CL87" s="771">
        <f t="shared" si="97"/>
        <v>0</v>
      </c>
      <c r="CM87" s="771">
        <f t="shared" si="97"/>
        <v>0</v>
      </c>
      <c r="CN87" s="771">
        <f t="shared" si="97"/>
        <v>0</v>
      </c>
      <c r="CO87" s="771">
        <f t="shared" si="97"/>
        <v>0</v>
      </c>
      <c r="CP87" s="771">
        <f t="shared" si="97"/>
        <v>0</v>
      </c>
      <c r="CQ87" s="771">
        <f t="shared" si="97"/>
        <v>0</v>
      </c>
      <c r="CR87" s="771">
        <f t="shared" si="97"/>
        <v>0</v>
      </c>
      <c r="CS87" s="771">
        <f t="shared" si="97"/>
        <v>0</v>
      </c>
      <c r="CT87" s="771">
        <f t="shared" si="97"/>
        <v>0</v>
      </c>
      <c r="CU87" s="771">
        <f t="shared" si="97"/>
        <v>0</v>
      </c>
      <c r="CV87" s="771">
        <f t="shared" si="97"/>
        <v>0</v>
      </c>
      <c r="CW87" s="771">
        <f t="shared" si="97"/>
        <v>0</v>
      </c>
      <c r="CX87" s="771">
        <f t="shared" si="97"/>
        <v>0</v>
      </c>
      <c r="CY87" s="771">
        <f t="shared" si="97"/>
        <v>0</v>
      </c>
      <c r="CZ87" s="771">
        <f t="shared" si="97"/>
        <v>0</v>
      </c>
      <c r="DA87" s="771">
        <f t="shared" si="97"/>
        <v>0</v>
      </c>
      <c r="DB87" s="771">
        <f t="shared" si="97"/>
        <v>0</v>
      </c>
      <c r="DC87" s="771">
        <f t="shared" si="97"/>
        <v>0</v>
      </c>
      <c r="DD87" s="771">
        <f t="shared" si="97"/>
        <v>0</v>
      </c>
      <c r="DE87" s="771">
        <f t="shared" si="97"/>
        <v>0</v>
      </c>
      <c r="DF87" s="771">
        <f t="shared" si="97"/>
        <v>0</v>
      </c>
      <c r="DG87" s="771">
        <f t="shared" si="97"/>
        <v>0</v>
      </c>
      <c r="DH87" s="771">
        <f t="shared" si="97"/>
        <v>0</v>
      </c>
      <c r="DI87" s="771">
        <f t="shared" si="97"/>
        <v>0</v>
      </c>
      <c r="DJ87" s="771">
        <f t="shared" si="97"/>
        <v>0</v>
      </c>
      <c r="DK87" s="771">
        <f t="shared" si="97"/>
        <v>0</v>
      </c>
    </row>
    <row r="88" spans="47:115" x14ac:dyDescent="0.15">
      <c r="AU88" s="766">
        <f t="shared" si="95"/>
        <v>0</v>
      </c>
      <c r="AV88" s="771">
        <f t="shared" si="91"/>
        <v>0</v>
      </c>
      <c r="AW88" s="771">
        <f t="shared" si="92"/>
        <v>0</v>
      </c>
      <c r="AX88" s="776">
        <f t="shared" ref="AX88:CC88" si="98">IF($I8="",0,IF($B8=3,0,IF(AW168+ROUNDDOWN($I8*AX128,0)&gt;=$L8,$L8-AW168,ROUNDDOWN($I8*AX128,0))))</f>
        <v>0</v>
      </c>
      <c r="AY88" s="771">
        <f t="shared" si="98"/>
        <v>0</v>
      </c>
      <c r="AZ88" s="771">
        <f t="shared" si="98"/>
        <v>0</v>
      </c>
      <c r="BA88" s="771">
        <f t="shared" si="98"/>
        <v>0</v>
      </c>
      <c r="BB88" s="771">
        <f t="shared" si="98"/>
        <v>0</v>
      </c>
      <c r="BC88" s="771">
        <f t="shared" si="98"/>
        <v>0</v>
      </c>
      <c r="BD88" s="771">
        <f t="shared" si="98"/>
        <v>0</v>
      </c>
      <c r="BE88" s="771">
        <f t="shared" si="98"/>
        <v>0</v>
      </c>
      <c r="BF88" s="771">
        <f t="shared" si="98"/>
        <v>0</v>
      </c>
      <c r="BG88" s="771">
        <f t="shared" si="98"/>
        <v>0</v>
      </c>
      <c r="BH88" s="771">
        <f t="shared" si="98"/>
        <v>0</v>
      </c>
      <c r="BI88" s="771">
        <f t="shared" si="98"/>
        <v>0</v>
      </c>
      <c r="BJ88" s="771">
        <f t="shared" si="98"/>
        <v>0</v>
      </c>
      <c r="BK88" s="771">
        <f t="shared" si="98"/>
        <v>0</v>
      </c>
      <c r="BL88" s="771">
        <f t="shared" si="98"/>
        <v>0</v>
      </c>
      <c r="BM88" s="771">
        <f t="shared" si="98"/>
        <v>0</v>
      </c>
      <c r="BN88" s="771">
        <f t="shared" si="98"/>
        <v>0</v>
      </c>
      <c r="BO88" s="771">
        <f t="shared" si="98"/>
        <v>0</v>
      </c>
      <c r="BP88" s="771">
        <f t="shared" si="98"/>
        <v>0</v>
      </c>
      <c r="BQ88" s="771">
        <f t="shared" si="98"/>
        <v>0</v>
      </c>
      <c r="BR88" s="771">
        <f t="shared" si="98"/>
        <v>0</v>
      </c>
      <c r="BS88" s="771">
        <f t="shared" si="98"/>
        <v>0</v>
      </c>
      <c r="BT88" s="771">
        <f t="shared" si="98"/>
        <v>0</v>
      </c>
      <c r="BU88" s="771">
        <f t="shared" si="98"/>
        <v>0</v>
      </c>
      <c r="BV88" s="771">
        <f t="shared" si="98"/>
        <v>0</v>
      </c>
      <c r="BW88" s="771">
        <f t="shared" si="98"/>
        <v>0</v>
      </c>
      <c r="BX88" s="771">
        <f t="shared" si="98"/>
        <v>0</v>
      </c>
      <c r="BY88" s="771">
        <f t="shared" si="98"/>
        <v>0</v>
      </c>
      <c r="BZ88" s="771">
        <f t="shared" si="98"/>
        <v>0</v>
      </c>
      <c r="CA88" s="771">
        <f t="shared" si="98"/>
        <v>0</v>
      </c>
      <c r="CB88" s="771">
        <f t="shared" si="98"/>
        <v>0</v>
      </c>
      <c r="CC88" s="771">
        <f t="shared" si="98"/>
        <v>0</v>
      </c>
      <c r="CD88" s="771">
        <f t="shared" ref="CD88:DK88" si="99">IF($I8="",0,IF($B8=3,0,IF(CC168+ROUNDDOWN($I8*CD128,0)&gt;=$L8,$L8-CC168,ROUNDDOWN($I8*CD128,0))))</f>
        <v>0</v>
      </c>
      <c r="CE88" s="771">
        <f t="shared" si="99"/>
        <v>0</v>
      </c>
      <c r="CF88" s="771">
        <f t="shared" si="99"/>
        <v>0</v>
      </c>
      <c r="CG88" s="771">
        <f t="shared" si="99"/>
        <v>0</v>
      </c>
      <c r="CH88" s="771">
        <f t="shared" si="99"/>
        <v>0</v>
      </c>
      <c r="CI88" s="771">
        <f t="shared" si="99"/>
        <v>0</v>
      </c>
      <c r="CJ88" s="771">
        <f t="shared" si="99"/>
        <v>0</v>
      </c>
      <c r="CK88" s="771">
        <f t="shared" si="99"/>
        <v>0</v>
      </c>
      <c r="CL88" s="771">
        <f t="shared" si="99"/>
        <v>0</v>
      </c>
      <c r="CM88" s="771">
        <f t="shared" si="99"/>
        <v>0</v>
      </c>
      <c r="CN88" s="771">
        <f t="shared" si="99"/>
        <v>0</v>
      </c>
      <c r="CO88" s="771">
        <f t="shared" si="99"/>
        <v>0</v>
      </c>
      <c r="CP88" s="771">
        <f t="shared" si="99"/>
        <v>0</v>
      </c>
      <c r="CQ88" s="771">
        <f t="shared" si="99"/>
        <v>0</v>
      </c>
      <c r="CR88" s="771">
        <f t="shared" si="99"/>
        <v>0</v>
      </c>
      <c r="CS88" s="771">
        <f t="shared" si="99"/>
        <v>0</v>
      </c>
      <c r="CT88" s="771">
        <f t="shared" si="99"/>
        <v>0</v>
      </c>
      <c r="CU88" s="771">
        <f t="shared" si="99"/>
        <v>0</v>
      </c>
      <c r="CV88" s="771">
        <f t="shared" si="99"/>
        <v>0</v>
      </c>
      <c r="CW88" s="771">
        <f t="shared" si="99"/>
        <v>0</v>
      </c>
      <c r="CX88" s="771">
        <f t="shared" si="99"/>
        <v>0</v>
      </c>
      <c r="CY88" s="771">
        <f t="shared" si="99"/>
        <v>0</v>
      </c>
      <c r="CZ88" s="771">
        <f t="shared" si="99"/>
        <v>0</v>
      </c>
      <c r="DA88" s="771">
        <f t="shared" si="99"/>
        <v>0</v>
      </c>
      <c r="DB88" s="771">
        <f t="shared" si="99"/>
        <v>0</v>
      </c>
      <c r="DC88" s="771">
        <f t="shared" si="99"/>
        <v>0</v>
      </c>
      <c r="DD88" s="771">
        <f t="shared" si="99"/>
        <v>0</v>
      </c>
      <c r="DE88" s="771">
        <f t="shared" si="99"/>
        <v>0</v>
      </c>
      <c r="DF88" s="771">
        <f t="shared" si="99"/>
        <v>0</v>
      </c>
      <c r="DG88" s="771">
        <f t="shared" si="99"/>
        <v>0</v>
      </c>
      <c r="DH88" s="771">
        <f t="shared" si="99"/>
        <v>0</v>
      </c>
      <c r="DI88" s="771">
        <f t="shared" si="99"/>
        <v>0</v>
      </c>
      <c r="DJ88" s="771">
        <f t="shared" si="99"/>
        <v>0</v>
      </c>
      <c r="DK88" s="771">
        <f t="shared" si="99"/>
        <v>0</v>
      </c>
    </row>
    <row r="89" spans="47:115" x14ac:dyDescent="0.15">
      <c r="AU89" s="766">
        <f t="shared" si="95"/>
        <v>0</v>
      </c>
      <c r="AV89" s="771">
        <f t="shared" si="91"/>
        <v>0</v>
      </c>
      <c r="AW89" s="771">
        <f t="shared" si="92"/>
        <v>0</v>
      </c>
      <c r="AX89" s="776">
        <f t="shared" ref="AX89:CC89" si="100">IF($I9="",0,IF($B9=3,0,IF(AW169+ROUNDDOWN($I9*AX129,0)&gt;=$L9,$L9-AW169,ROUNDDOWN($I9*AX129,0))))</f>
        <v>0</v>
      </c>
      <c r="AY89" s="771">
        <f t="shared" si="100"/>
        <v>0</v>
      </c>
      <c r="AZ89" s="771">
        <f t="shared" si="100"/>
        <v>0</v>
      </c>
      <c r="BA89" s="771">
        <f t="shared" si="100"/>
        <v>0</v>
      </c>
      <c r="BB89" s="771">
        <f t="shared" si="100"/>
        <v>0</v>
      </c>
      <c r="BC89" s="771">
        <f t="shared" si="100"/>
        <v>0</v>
      </c>
      <c r="BD89" s="771">
        <f t="shared" si="100"/>
        <v>0</v>
      </c>
      <c r="BE89" s="771">
        <f t="shared" si="100"/>
        <v>0</v>
      </c>
      <c r="BF89" s="771">
        <f t="shared" si="100"/>
        <v>0</v>
      </c>
      <c r="BG89" s="771">
        <f t="shared" si="100"/>
        <v>0</v>
      </c>
      <c r="BH89" s="771">
        <f t="shared" si="100"/>
        <v>0</v>
      </c>
      <c r="BI89" s="771">
        <f t="shared" si="100"/>
        <v>0</v>
      </c>
      <c r="BJ89" s="771">
        <f t="shared" si="100"/>
        <v>0</v>
      </c>
      <c r="BK89" s="771">
        <f t="shared" si="100"/>
        <v>0</v>
      </c>
      <c r="BL89" s="771">
        <f t="shared" si="100"/>
        <v>0</v>
      </c>
      <c r="BM89" s="771">
        <f t="shared" si="100"/>
        <v>0</v>
      </c>
      <c r="BN89" s="771">
        <f t="shared" si="100"/>
        <v>0</v>
      </c>
      <c r="BO89" s="771">
        <f t="shared" si="100"/>
        <v>0</v>
      </c>
      <c r="BP89" s="771">
        <f t="shared" si="100"/>
        <v>0</v>
      </c>
      <c r="BQ89" s="771">
        <f t="shared" si="100"/>
        <v>0</v>
      </c>
      <c r="BR89" s="771">
        <f t="shared" si="100"/>
        <v>0</v>
      </c>
      <c r="BS89" s="771">
        <f t="shared" si="100"/>
        <v>0</v>
      </c>
      <c r="BT89" s="771">
        <f t="shared" si="100"/>
        <v>0</v>
      </c>
      <c r="BU89" s="771">
        <f t="shared" si="100"/>
        <v>0</v>
      </c>
      <c r="BV89" s="771">
        <f t="shared" si="100"/>
        <v>0</v>
      </c>
      <c r="BW89" s="771">
        <f t="shared" si="100"/>
        <v>0</v>
      </c>
      <c r="BX89" s="771">
        <f t="shared" si="100"/>
        <v>0</v>
      </c>
      <c r="BY89" s="771">
        <f t="shared" si="100"/>
        <v>0</v>
      </c>
      <c r="BZ89" s="771">
        <f t="shared" si="100"/>
        <v>0</v>
      </c>
      <c r="CA89" s="771">
        <f t="shared" si="100"/>
        <v>0</v>
      </c>
      <c r="CB89" s="771">
        <f t="shared" si="100"/>
        <v>0</v>
      </c>
      <c r="CC89" s="771">
        <f t="shared" si="100"/>
        <v>0</v>
      </c>
      <c r="CD89" s="771">
        <f t="shared" ref="CD89:DK89" si="101">IF($I9="",0,IF($B9=3,0,IF(CC169+ROUNDDOWN($I9*CD129,0)&gt;=$L9,$L9-CC169,ROUNDDOWN($I9*CD129,0))))</f>
        <v>0</v>
      </c>
      <c r="CE89" s="771">
        <f t="shared" si="101"/>
        <v>0</v>
      </c>
      <c r="CF89" s="771">
        <f t="shared" si="101"/>
        <v>0</v>
      </c>
      <c r="CG89" s="771">
        <f t="shared" si="101"/>
        <v>0</v>
      </c>
      <c r="CH89" s="771">
        <f t="shared" si="101"/>
        <v>0</v>
      </c>
      <c r="CI89" s="771">
        <f t="shared" si="101"/>
        <v>0</v>
      </c>
      <c r="CJ89" s="771">
        <f t="shared" si="101"/>
        <v>0</v>
      </c>
      <c r="CK89" s="771">
        <f t="shared" si="101"/>
        <v>0</v>
      </c>
      <c r="CL89" s="771">
        <f t="shared" si="101"/>
        <v>0</v>
      </c>
      <c r="CM89" s="771">
        <f t="shared" si="101"/>
        <v>0</v>
      </c>
      <c r="CN89" s="771">
        <f t="shared" si="101"/>
        <v>0</v>
      </c>
      <c r="CO89" s="771">
        <f t="shared" si="101"/>
        <v>0</v>
      </c>
      <c r="CP89" s="771">
        <f t="shared" si="101"/>
        <v>0</v>
      </c>
      <c r="CQ89" s="771">
        <f t="shared" si="101"/>
        <v>0</v>
      </c>
      <c r="CR89" s="771">
        <f t="shared" si="101"/>
        <v>0</v>
      </c>
      <c r="CS89" s="771">
        <f t="shared" si="101"/>
        <v>0</v>
      </c>
      <c r="CT89" s="771">
        <f t="shared" si="101"/>
        <v>0</v>
      </c>
      <c r="CU89" s="771">
        <f t="shared" si="101"/>
        <v>0</v>
      </c>
      <c r="CV89" s="771">
        <f t="shared" si="101"/>
        <v>0</v>
      </c>
      <c r="CW89" s="771">
        <f t="shared" si="101"/>
        <v>0</v>
      </c>
      <c r="CX89" s="771">
        <f t="shared" si="101"/>
        <v>0</v>
      </c>
      <c r="CY89" s="771">
        <f t="shared" si="101"/>
        <v>0</v>
      </c>
      <c r="CZ89" s="771">
        <f t="shared" si="101"/>
        <v>0</v>
      </c>
      <c r="DA89" s="771">
        <f t="shared" si="101"/>
        <v>0</v>
      </c>
      <c r="DB89" s="771">
        <f t="shared" si="101"/>
        <v>0</v>
      </c>
      <c r="DC89" s="771">
        <f t="shared" si="101"/>
        <v>0</v>
      </c>
      <c r="DD89" s="771">
        <f t="shared" si="101"/>
        <v>0</v>
      </c>
      <c r="DE89" s="771">
        <f t="shared" si="101"/>
        <v>0</v>
      </c>
      <c r="DF89" s="771">
        <f t="shared" si="101"/>
        <v>0</v>
      </c>
      <c r="DG89" s="771">
        <f t="shared" si="101"/>
        <v>0</v>
      </c>
      <c r="DH89" s="771">
        <f t="shared" si="101"/>
        <v>0</v>
      </c>
      <c r="DI89" s="771">
        <f t="shared" si="101"/>
        <v>0</v>
      </c>
      <c r="DJ89" s="771">
        <f t="shared" si="101"/>
        <v>0</v>
      </c>
      <c r="DK89" s="771">
        <f t="shared" si="101"/>
        <v>0</v>
      </c>
    </row>
    <row r="90" spans="47:115" x14ac:dyDescent="0.15">
      <c r="AU90" s="766">
        <f t="shared" si="95"/>
        <v>0</v>
      </c>
      <c r="AV90" s="771">
        <f t="shared" si="91"/>
        <v>0</v>
      </c>
      <c r="AW90" s="771">
        <f t="shared" si="92"/>
        <v>0</v>
      </c>
      <c r="AX90" s="776">
        <f t="shared" ref="AX90:CC90" si="102">IF($I10="",0,IF($B10=3,0,IF(AW170+ROUNDDOWN($I10*AX130,0)&gt;=$L10,$L10-AW170,ROUNDDOWN($I10*AX130,0))))</f>
        <v>0</v>
      </c>
      <c r="AY90" s="771">
        <f t="shared" si="102"/>
        <v>0</v>
      </c>
      <c r="AZ90" s="771">
        <f t="shared" si="102"/>
        <v>0</v>
      </c>
      <c r="BA90" s="771">
        <f t="shared" si="102"/>
        <v>0</v>
      </c>
      <c r="BB90" s="771">
        <f t="shared" si="102"/>
        <v>0</v>
      </c>
      <c r="BC90" s="771">
        <f t="shared" si="102"/>
        <v>0</v>
      </c>
      <c r="BD90" s="771">
        <f t="shared" si="102"/>
        <v>0</v>
      </c>
      <c r="BE90" s="771">
        <f t="shared" si="102"/>
        <v>0</v>
      </c>
      <c r="BF90" s="771">
        <f t="shared" si="102"/>
        <v>0</v>
      </c>
      <c r="BG90" s="771">
        <f t="shared" si="102"/>
        <v>0</v>
      </c>
      <c r="BH90" s="771">
        <f t="shared" si="102"/>
        <v>0</v>
      </c>
      <c r="BI90" s="771">
        <f t="shared" si="102"/>
        <v>0</v>
      </c>
      <c r="BJ90" s="771">
        <f t="shared" si="102"/>
        <v>0</v>
      </c>
      <c r="BK90" s="771">
        <f t="shared" si="102"/>
        <v>0</v>
      </c>
      <c r="BL90" s="771">
        <f t="shared" si="102"/>
        <v>0</v>
      </c>
      <c r="BM90" s="771">
        <f t="shared" si="102"/>
        <v>0</v>
      </c>
      <c r="BN90" s="771">
        <f t="shared" si="102"/>
        <v>0</v>
      </c>
      <c r="BO90" s="771">
        <f t="shared" si="102"/>
        <v>0</v>
      </c>
      <c r="BP90" s="771">
        <f t="shared" si="102"/>
        <v>0</v>
      </c>
      <c r="BQ90" s="771">
        <f t="shared" si="102"/>
        <v>0</v>
      </c>
      <c r="BR90" s="771">
        <f t="shared" si="102"/>
        <v>0</v>
      </c>
      <c r="BS90" s="771">
        <f t="shared" si="102"/>
        <v>0</v>
      </c>
      <c r="BT90" s="771">
        <f t="shared" si="102"/>
        <v>0</v>
      </c>
      <c r="BU90" s="771">
        <f t="shared" si="102"/>
        <v>0</v>
      </c>
      <c r="BV90" s="771">
        <f t="shared" si="102"/>
        <v>0</v>
      </c>
      <c r="BW90" s="771">
        <f t="shared" si="102"/>
        <v>0</v>
      </c>
      <c r="BX90" s="771">
        <f t="shared" si="102"/>
        <v>0</v>
      </c>
      <c r="BY90" s="771">
        <f t="shared" si="102"/>
        <v>0</v>
      </c>
      <c r="BZ90" s="771">
        <f t="shared" si="102"/>
        <v>0</v>
      </c>
      <c r="CA90" s="771">
        <f t="shared" si="102"/>
        <v>0</v>
      </c>
      <c r="CB90" s="771">
        <f t="shared" si="102"/>
        <v>0</v>
      </c>
      <c r="CC90" s="771">
        <f t="shared" si="102"/>
        <v>0</v>
      </c>
      <c r="CD90" s="771">
        <f t="shared" ref="CD90:DK90" si="103">IF($I10="",0,IF($B10=3,0,IF(CC170+ROUNDDOWN($I10*CD130,0)&gt;=$L10,$L10-CC170,ROUNDDOWN($I10*CD130,0))))</f>
        <v>0</v>
      </c>
      <c r="CE90" s="771">
        <f t="shared" si="103"/>
        <v>0</v>
      </c>
      <c r="CF90" s="771">
        <f t="shared" si="103"/>
        <v>0</v>
      </c>
      <c r="CG90" s="771">
        <f t="shared" si="103"/>
        <v>0</v>
      </c>
      <c r="CH90" s="771">
        <f t="shared" si="103"/>
        <v>0</v>
      </c>
      <c r="CI90" s="771">
        <f t="shared" si="103"/>
        <v>0</v>
      </c>
      <c r="CJ90" s="771">
        <f t="shared" si="103"/>
        <v>0</v>
      </c>
      <c r="CK90" s="771">
        <f t="shared" si="103"/>
        <v>0</v>
      </c>
      <c r="CL90" s="771">
        <f t="shared" si="103"/>
        <v>0</v>
      </c>
      <c r="CM90" s="771">
        <f t="shared" si="103"/>
        <v>0</v>
      </c>
      <c r="CN90" s="771">
        <f t="shared" si="103"/>
        <v>0</v>
      </c>
      <c r="CO90" s="771">
        <f t="shared" si="103"/>
        <v>0</v>
      </c>
      <c r="CP90" s="771">
        <f t="shared" si="103"/>
        <v>0</v>
      </c>
      <c r="CQ90" s="771">
        <f t="shared" si="103"/>
        <v>0</v>
      </c>
      <c r="CR90" s="771">
        <f t="shared" si="103"/>
        <v>0</v>
      </c>
      <c r="CS90" s="771">
        <f t="shared" si="103"/>
        <v>0</v>
      </c>
      <c r="CT90" s="771">
        <f t="shared" si="103"/>
        <v>0</v>
      </c>
      <c r="CU90" s="771">
        <f t="shared" si="103"/>
        <v>0</v>
      </c>
      <c r="CV90" s="771">
        <f t="shared" si="103"/>
        <v>0</v>
      </c>
      <c r="CW90" s="771">
        <f t="shared" si="103"/>
        <v>0</v>
      </c>
      <c r="CX90" s="771">
        <f t="shared" si="103"/>
        <v>0</v>
      </c>
      <c r="CY90" s="771">
        <f t="shared" si="103"/>
        <v>0</v>
      </c>
      <c r="CZ90" s="771">
        <f t="shared" si="103"/>
        <v>0</v>
      </c>
      <c r="DA90" s="771">
        <f t="shared" si="103"/>
        <v>0</v>
      </c>
      <c r="DB90" s="771">
        <f t="shared" si="103"/>
        <v>0</v>
      </c>
      <c r="DC90" s="771">
        <f t="shared" si="103"/>
        <v>0</v>
      </c>
      <c r="DD90" s="771">
        <f t="shared" si="103"/>
        <v>0</v>
      </c>
      <c r="DE90" s="771">
        <f t="shared" si="103"/>
        <v>0</v>
      </c>
      <c r="DF90" s="771">
        <f t="shared" si="103"/>
        <v>0</v>
      </c>
      <c r="DG90" s="771">
        <f t="shared" si="103"/>
        <v>0</v>
      </c>
      <c r="DH90" s="771">
        <f t="shared" si="103"/>
        <v>0</v>
      </c>
      <c r="DI90" s="771">
        <f t="shared" si="103"/>
        <v>0</v>
      </c>
      <c r="DJ90" s="771">
        <f t="shared" si="103"/>
        <v>0</v>
      </c>
      <c r="DK90" s="771">
        <f t="shared" si="103"/>
        <v>0</v>
      </c>
    </row>
    <row r="91" spans="47:115" x14ac:dyDescent="0.15">
      <c r="AU91" s="766">
        <f t="shared" si="95"/>
        <v>0</v>
      </c>
      <c r="AV91" s="771">
        <f t="shared" si="91"/>
        <v>0</v>
      </c>
      <c r="AW91" s="771">
        <f t="shared" si="92"/>
        <v>0</v>
      </c>
      <c r="AX91" s="776">
        <f t="shared" ref="AX91:CC91" si="104">IF($I11="",0,IF($B11=3,0,IF(AW171+ROUNDDOWN($I11*AX131,0)&gt;=$L11,$L11-AW171,ROUNDDOWN($I11*AX131,0))))</f>
        <v>0</v>
      </c>
      <c r="AY91" s="771">
        <f t="shared" si="104"/>
        <v>0</v>
      </c>
      <c r="AZ91" s="771">
        <f t="shared" si="104"/>
        <v>0</v>
      </c>
      <c r="BA91" s="771">
        <f t="shared" si="104"/>
        <v>0</v>
      </c>
      <c r="BB91" s="771">
        <f t="shared" si="104"/>
        <v>0</v>
      </c>
      <c r="BC91" s="771">
        <f t="shared" si="104"/>
        <v>0</v>
      </c>
      <c r="BD91" s="771">
        <f t="shared" si="104"/>
        <v>0</v>
      </c>
      <c r="BE91" s="771">
        <f t="shared" si="104"/>
        <v>0</v>
      </c>
      <c r="BF91" s="771">
        <f t="shared" si="104"/>
        <v>0</v>
      </c>
      <c r="BG91" s="771">
        <f t="shared" si="104"/>
        <v>0</v>
      </c>
      <c r="BH91" s="771">
        <f t="shared" si="104"/>
        <v>0</v>
      </c>
      <c r="BI91" s="771">
        <f t="shared" si="104"/>
        <v>0</v>
      </c>
      <c r="BJ91" s="771">
        <f t="shared" si="104"/>
        <v>0</v>
      </c>
      <c r="BK91" s="771">
        <f t="shared" si="104"/>
        <v>0</v>
      </c>
      <c r="BL91" s="771">
        <f t="shared" si="104"/>
        <v>0</v>
      </c>
      <c r="BM91" s="771">
        <f t="shared" si="104"/>
        <v>0</v>
      </c>
      <c r="BN91" s="771">
        <f t="shared" si="104"/>
        <v>0</v>
      </c>
      <c r="BO91" s="771">
        <f t="shared" si="104"/>
        <v>0</v>
      </c>
      <c r="BP91" s="771">
        <f t="shared" si="104"/>
        <v>0</v>
      </c>
      <c r="BQ91" s="771">
        <f t="shared" si="104"/>
        <v>0</v>
      </c>
      <c r="BR91" s="771">
        <f t="shared" si="104"/>
        <v>0</v>
      </c>
      <c r="BS91" s="771">
        <f t="shared" si="104"/>
        <v>0</v>
      </c>
      <c r="BT91" s="771">
        <f t="shared" si="104"/>
        <v>0</v>
      </c>
      <c r="BU91" s="771">
        <f t="shared" si="104"/>
        <v>0</v>
      </c>
      <c r="BV91" s="771">
        <f t="shared" si="104"/>
        <v>0</v>
      </c>
      <c r="BW91" s="771">
        <f t="shared" si="104"/>
        <v>0</v>
      </c>
      <c r="BX91" s="771">
        <f t="shared" si="104"/>
        <v>0</v>
      </c>
      <c r="BY91" s="771">
        <f t="shared" si="104"/>
        <v>0</v>
      </c>
      <c r="BZ91" s="771">
        <f t="shared" si="104"/>
        <v>0</v>
      </c>
      <c r="CA91" s="771">
        <f t="shared" si="104"/>
        <v>0</v>
      </c>
      <c r="CB91" s="771">
        <f t="shared" si="104"/>
        <v>0</v>
      </c>
      <c r="CC91" s="771">
        <f t="shared" si="104"/>
        <v>0</v>
      </c>
      <c r="CD91" s="771">
        <f t="shared" ref="CD91:DK91" si="105">IF($I11="",0,IF($B11=3,0,IF(CC171+ROUNDDOWN($I11*CD131,0)&gt;=$L11,$L11-CC171,ROUNDDOWN($I11*CD131,0))))</f>
        <v>0</v>
      </c>
      <c r="CE91" s="771">
        <f t="shared" si="105"/>
        <v>0</v>
      </c>
      <c r="CF91" s="771">
        <f t="shared" si="105"/>
        <v>0</v>
      </c>
      <c r="CG91" s="771">
        <f t="shared" si="105"/>
        <v>0</v>
      </c>
      <c r="CH91" s="771">
        <f t="shared" si="105"/>
        <v>0</v>
      </c>
      <c r="CI91" s="771">
        <f t="shared" si="105"/>
        <v>0</v>
      </c>
      <c r="CJ91" s="771">
        <f t="shared" si="105"/>
        <v>0</v>
      </c>
      <c r="CK91" s="771">
        <f t="shared" si="105"/>
        <v>0</v>
      </c>
      <c r="CL91" s="771">
        <f t="shared" si="105"/>
        <v>0</v>
      </c>
      <c r="CM91" s="771">
        <f t="shared" si="105"/>
        <v>0</v>
      </c>
      <c r="CN91" s="771">
        <f t="shared" si="105"/>
        <v>0</v>
      </c>
      <c r="CO91" s="771">
        <f t="shared" si="105"/>
        <v>0</v>
      </c>
      <c r="CP91" s="771">
        <f t="shared" si="105"/>
        <v>0</v>
      </c>
      <c r="CQ91" s="771">
        <f t="shared" si="105"/>
        <v>0</v>
      </c>
      <c r="CR91" s="771">
        <f t="shared" si="105"/>
        <v>0</v>
      </c>
      <c r="CS91" s="771">
        <f t="shared" si="105"/>
        <v>0</v>
      </c>
      <c r="CT91" s="771">
        <f t="shared" si="105"/>
        <v>0</v>
      </c>
      <c r="CU91" s="771">
        <f t="shared" si="105"/>
        <v>0</v>
      </c>
      <c r="CV91" s="771">
        <f t="shared" si="105"/>
        <v>0</v>
      </c>
      <c r="CW91" s="771">
        <f t="shared" si="105"/>
        <v>0</v>
      </c>
      <c r="CX91" s="771">
        <f t="shared" si="105"/>
        <v>0</v>
      </c>
      <c r="CY91" s="771">
        <f t="shared" si="105"/>
        <v>0</v>
      </c>
      <c r="CZ91" s="771">
        <f t="shared" si="105"/>
        <v>0</v>
      </c>
      <c r="DA91" s="771">
        <f t="shared" si="105"/>
        <v>0</v>
      </c>
      <c r="DB91" s="771">
        <f t="shared" si="105"/>
        <v>0</v>
      </c>
      <c r="DC91" s="771">
        <f t="shared" si="105"/>
        <v>0</v>
      </c>
      <c r="DD91" s="771">
        <f t="shared" si="105"/>
        <v>0</v>
      </c>
      <c r="DE91" s="771">
        <f t="shared" si="105"/>
        <v>0</v>
      </c>
      <c r="DF91" s="771">
        <f t="shared" si="105"/>
        <v>0</v>
      </c>
      <c r="DG91" s="771">
        <f t="shared" si="105"/>
        <v>0</v>
      </c>
      <c r="DH91" s="771">
        <f t="shared" si="105"/>
        <v>0</v>
      </c>
      <c r="DI91" s="771">
        <f t="shared" si="105"/>
        <v>0</v>
      </c>
      <c r="DJ91" s="771">
        <f t="shared" si="105"/>
        <v>0</v>
      </c>
      <c r="DK91" s="771">
        <f t="shared" si="105"/>
        <v>0</v>
      </c>
    </row>
    <row r="92" spans="47:115" x14ac:dyDescent="0.15">
      <c r="AU92" s="766">
        <f t="shared" si="95"/>
        <v>0</v>
      </c>
      <c r="AV92" s="771">
        <f t="shared" si="91"/>
        <v>0</v>
      </c>
      <c r="AW92" s="771">
        <f t="shared" si="92"/>
        <v>0</v>
      </c>
      <c r="AX92" s="776">
        <f t="shared" ref="AX92:CC92" si="106">IF($I12="",0,IF($B12=3,0,IF(AW172+ROUNDDOWN($I12*AX132,0)&gt;=$L12,$L12-AW172,ROUNDDOWN($I12*AX132,0))))</f>
        <v>0</v>
      </c>
      <c r="AY92" s="771">
        <f t="shared" si="106"/>
        <v>0</v>
      </c>
      <c r="AZ92" s="771">
        <f t="shared" si="106"/>
        <v>0</v>
      </c>
      <c r="BA92" s="771">
        <f t="shared" si="106"/>
        <v>0</v>
      </c>
      <c r="BB92" s="771">
        <f t="shared" si="106"/>
        <v>0</v>
      </c>
      <c r="BC92" s="771">
        <f t="shared" si="106"/>
        <v>0</v>
      </c>
      <c r="BD92" s="771">
        <f t="shared" si="106"/>
        <v>0</v>
      </c>
      <c r="BE92" s="771">
        <f t="shared" si="106"/>
        <v>0</v>
      </c>
      <c r="BF92" s="771">
        <f t="shared" si="106"/>
        <v>0</v>
      </c>
      <c r="BG92" s="771">
        <f t="shared" si="106"/>
        <v>0</v>
      </c>
      <c r="BH92" s="771">
        <f t="shared" si="106"/>
        <v>0</v>
      </c>
      <c r="BI92" s="771">
        <f t="shared" si="106"/>
        <v>0</v>
      </c>
      <c r="BJ92" s="771">
        <f t="shared" si="106"/>
        <v>0</v>
      </c>
      <c r="BK92" s="771">
        <f t="shared" si="106"/>
        <v>0</v>
      </c>
      <c r="BL92" s="771">
        <f t="shared" si="106"/>
        <v>0</v>
      </c>
      <c r="BM92" s="771">
        <f t="shared" si="106"/>
        <v>0</v>
      </c>
      <c r="BN92" s="771">
        <f t="shared" si="106"/>
        <v>0</v>
      </c>
      <c r="BO92" s="771">
        <f t="shared" si="106"/>
        <v>0</v>
      </c>
      <c r="BP92" s="771">
        <f t="shared" si="106"/>
        <v>0</v>
      </c>
      <c r="BQ92" s="771">
        <f t="shared" si="106"/>
        <v>0</v>
      </c>
      <c r="BR92" s="771">
        <f t="shared" si="106"/>
        <v>0</v>
      </c>
      <c r="BS92" s="771">
        <f t="shared" si="106"/>
        <v>0</v>
      </c>
      <c r="BT92" s="771">
        <f t="shared" si="106"/>
        <v>0</v>
      </c>
      <c r="BU92" s="771">
        <f t="shared" si="106"/>
        <v>0</v>
      </c>
      <c r="BV92" s="771">
        <f t="shared" si="106"/>
        <v>0</v>
      </c>
      <c r="BW92" s="771">
        <f t="shared" si="106"/>
        <v>0</v>
      </c>
      <c r="BX92" s="771">
        <f t="shared" si="106"/>
        <v>0</v>
      </c>
      <c r="BY92" s="771">
        <f t="shared" si="106"/>
        <v>0</v>
      </c>
      <c r="BZ92" s="771">
        <f t="shared" si="106"/>
        <v>0</v>
      </c>
      <c r="CA92" s="771">
        <f t="shared" si="106"/>
        <v>0</v>
      </c>
      <c r="CB92" s="771">
        <f t="shared" si="106"/>
        <v>0</v>
      </c>
      <c r="CC92" s="771">
        <f t="shared" si="106"/>
        <v>0</v>
      </c>
      <c r="CD92" s="771">
        <f t="shared" ref="CD92:DK92" si="107">IF($I12="",0,IF($B12=3,0,IF(CC172+ROUNDDOWN($I12*CD132,0)&gt;=$L12,$L12-CC172,ROUNDDOWN($I12*CD132,0))))</f>
        <v>0</v>
      </c>
      <c r="CE92" s="771">
        <f t="shared" si="107"/>
        <v>0</v>
      </c>
      <c r="CF92" s="771">
        <f t="shared" si="107"/>
        <v>0</v>
      </c>
      <c r="CG92" s="771">
        <f t="shared" si="107"/>
        <v>0</v>
      </c>
      <c r="CH92" s="771">
        <f t="shared" si="107"/>
        <v>0</v>
      </c>
      <c r="CI92" s="771">
        <f t="shared" si="107"/>
        <v>0</v>
      </c>
      <c r="CJ92" s="771">
        <f t="shared" si="107"/>
        <v>0</v>
      </c>
      <c r="CK92" s="771">
        <f t="shared" si="107"/>
        <v>0</v>
      </c>
      <c r="CL92" s="771">
        <f t="shared" si="107"/>
        <v>0</v>
      </c>
      <c r="CM92" s="771">
        <f t="shared" si="107"/>
        <v>0</v>
      </c>
      <c r="CN92" s="771">
        <f t="shared" si="107"/>
        <v>0</v>
      </c>
      <c r="CO92" s="771">
        <f t="shared" si="107"/>
        <v>0</v>
      </c>
      <c r="CP92" s="771">
        <f t="shared" si="107"/>
        <v>0</v>
      </c>
      <c r="CQ92" s="771">
        <f t="shared" si="107"/>
        <v>0</v>
      </c>
      <c r="CR92" s="771">
        <f t="shared" si="107"/>
        <v>0</v>
      </c>
      <c r="CS92" s="771">
        <f t="shared" si="107"/>
        <v>0</v>
      </c>
      <c r="CT92" s="771">
        <f t="shared" si="107"/>
        <v>0</v>
      </c>
      <c r="CU92" s="771">
        <f t="shared" si="107"/>
        <v>0</v>
      </c>
      <c r="CV92" s="771">
        <f t="shared" si="107"/>
        <v>0</v>
      </c>
      <c r="CW92" s="771">
        <f t="shared" si="107"/>
        <v>0</v>
      </c>
      <c r="CX92" s="771">
        <f t="shared" si="107"/>
        <v>0</v>
      </c>
      <c r="CY92" s="771">
        <f t="shared" si="107"/>
        <v>0</v>
      </c>
      <c r="CZ92" s="771">
        <f t="shared" si="107"/>
        <v>0</v>
      </c>
      <c r="DA92" s="771">
        <f t="shared" si="107"/>
        <v>0</v>
      </c>
      <c r="DB92" s="771">
        <f t="shared" si="107"/>
        <v>0</v>
      </c>
      <c r="DC92" s="771">
        <f t="shared" si="107"/>
        <v>0</v>
      </c>
      <c r="DD92" s="771">
        <f t="shared" si="107"/>
        <v>0</v>
      </c>
      <c r="DE92" s="771">
        <f t="shared" si="107"/>
        <v>0</v>
      </c>
      <c r="DF92" s="771">
        <f t="shared" si="107"/>
        <v>0</v>
      </c>
      <c r="DG92" s="771">
        <f t="shared" si="107"/>
        <v>0</v>
      </c>
      <c r="DH92" s="771">
        <f t="shared" si="107"/>
        <v>0</v>
      </c>
      <c r="DI92" s="771">
        <f t="shared" si="107"/>
        <v>0</v>
      </c>
      <c r="DJ92" s="771">
        <f t="shared" si="107"/>
        <v>0</v>
      </c>
      <c r="DK92" s="771">
        <f t="shared" si="107"/>
        <v>0</v>
      </c>
    </row>
    <row r="93" spans="47:115" x14ac:dyDescent="0.15">
      <c r="AU93" s="766">
        <f t="shared" si="95"/>
        <v>0</v>
      </c>
      <c r="AV93" s="771">
        <f t="shared" si="91"/>
        <v>0</v>
      </c>
      <c r="AW93" s="771">
        <f t="shared" si="92"/>
        <v>0</v>
      </c>
      <c r="AX93" s="776">
        <f t="shared" ref="AX93:CC93" si="108">IF($I13="",0,IF($B13=3,0,IF(AW173+ROUNDDOWN($I13*AX133,0)&gt;=$L13,$L13-AW173,ROUNDDOWN($I13*AX133,0))))</f>
        <v>0</v>
      </c>
      <c r="AY93" s="771">
        <f t="shared" si="108"/>
        <v>0</v>
      </c>
      <c r="AZ93" s="771">
        <f t="shared" si="108"/>
        <v>0</v>
      </c>
      <c r="BA93" s="771">
        <f t="shared" si="108"/>
        <v>0</v>
      </c>
      <c r="BB93" s="771">
        <f t="shared" si="108"/>
        <v>0</v>
      </c>
      <c r="BC93" s="771">
        <f t="shared" si="108"/>
        <v>0</v>
      </c>
      <c r="BD93" s="771">
        <f t="shared" si="108"/>
        <v>0</v>
      </c>
      <c r="BE93" s="771">
        <f t="shared" si="108"/>
        <v>0</v>
      </c>
      <c r="BF93" s="771">
        <f t="shared" si="108"/>
        <v>0</v>
      </c>
      <c r="BG93" s="771">
        <f t="shared" si="108"/>
        <v>0</v>
      </c>
      <c r="BH93" s="771">
        <f t="shared" si="108"/>
        <v>0</v>
      </c>
      <c r="BI93" s="771">
        <f t="shared" si="108"/>
        <v>0</v>
      </c>
      <c r="BJ93" s="771">
        <f t="shared" si="108"/>
        <v>0</v>
      </c>
      <c r="BK93" s="771">
        <f t="shared" si="108"/>
        <v>0</v>
      </c>
      <c r="BL93" s="771">
        <f t="shared" si="108"/>
        <v>0</v>
      </c>
      <c r="BM93" s="771">
        <f t="shared" si="108"/>
        <v>0</v>
      </c>
      <c r="BN93" s="771">
        <f t="shared" si="108"/>
        <v>0</v>
      </c>
      <c r="BO93" s="771">
        <f t="shared" si="108"/>
        <v>0</v>
      </c>
      <c r="BP93" s="771">
        <f t="shared" si="108"/>
        <v>0</v>
      </c>
      <c r="BQ93" s="771">
        <f t="shared" si="108"/>
        <v>0</v>
      </c>
      <c r="BR93" s="771">
        <f t="shared" si="108"/>
        <v>0</v>
      </c>
      <c r="BS93" s="771">
        <f t="shared" si="108"/>
        <v>0</v>
      </c>
      <c r="BT93" s="771">
        <f t="shared" si="108"/>
        <v>0</v>
      </c>
      <c r="BU93" s="771">
        <f t="shared" si="108"/>
        <v>0</v>
      </c>
      <c r="BV93" s="771">
        <f t="shared" si="108"/>
        <v>0</v>
      </c>
      <c r="BW93" s="771">
        <f t="shared" si="108"/>
        <v>0</v>
      </c>
      <c r="BX93" s="771">
        <f t="shared" si="108"/>
        <v>0</v>
      </c>
      <c r="BY93" s="771">
        <f t="shared" si="108"/>
        <v>0</v>
      </c>
      <c r="BZ93" s="771">
        <f t="shared" si="108"/>
        <v>0</v>
      </c>
      <c r="CA93" s="771">
        <f t="shared" si="108"/>
        <v>0</v>
      </c>
      <c r="CB93" s="771">
        <f t="shared" si="108"/>
        <v>0</v>
      </c>
      <c r="CC93" s="771">
        <f t="shared" si="108"/>
        <v>0</v>
      </c>
      <c r="CD93" s="771">
        <f t="shared" ref="CD93:DK93" si="109">IF($I13="",0,IF($B13=3,0,IF(CC173+ROUNDDOWN($I13*CD133,0)&gt;=$L13,$L13-CC173,ROUNDDOWN($I13*CD133,0))))</f>
        <v>0</v>
      </c>
      <c r="CE93" s="771">
        <f t="shared" si="109"/>
        <v>0</v>
      </c>
      <c r="CF93" s="771">
        <f t="shared" si="109"/>
        <v>0</v>
      </c>
      <c r="CG93" s="771">
        <f t="shared" si="109"/>
        <v>0</v>
      </c>
      <c r="CH93" s="771">
        <f t="shared" si="109"/>
        <v>0</v>
      </c>
      <c r="CI93" s="771">
        <f t="shared" si="109"/>
        <v>0</v>
      </c>
      <c r="CJ93" s="771">
        <f t="shared" si="109"/>
        <v>0</v>
      </c>
      <c r="CK93" s="771">
        <f t="shared" si="109"/>
        <v>0</v>
      </c>
      <c r="CL93" s="771">
        <f t="shared" si="109"/>
        <v>0</v>
      </c>
      <c r="CM93" s="771">
        <f t="shared" si="109"/>
        <v>0</v>
      </c>
      <c r="CN93" s="771">
        <f t="shared" si="109"/>
        <v>0</v>
      </c>
      <c r="CO93" s="771">
        <f t="shared" si="109"/>
        <v>0</v>
      </c>
      <c r="CP93" s="771">
        <f t="shared" si="109"/>
        <v>0</v>
      </c>
      <c r="CQ93" s="771">
        <f t="shared" si="109"/>
        <v>0</v>
      </c>
      <c r="CR93" s="771">
        <f t="shared" si="109"/>
        <v>0</v>
      </c>
      <c r="CS93" s="771">
        <f t="shared" si="109"/>
        <v>0</v>
      </c>
      <c r="CT93" s="771">
        <f t="shared" si="109"/>
        <v>0</v>
      </c>
      <c r="CU93" s="771">
        <f t="shared" si="109"/>
        <v>0</v>
      </c>
      <c r="CV93" s="771">
        <f t="shared" si="109"/>
        <v>0</v>
      </c>
      <c r="CW93" s="771">
        <f t="shared" si="109"/>
        <v>0</v>
      </c>
      <c r="CX93" s="771">
        <f t="shared" si="109"/>
        <v>0</v>
      </c>
      <c r="CY93" s="771">
        <f t="shared" si="109"/>
        <v>0</v>
      </c>
      <c r="CZ93" s="771">
        <f t="shared" si="109"/>
        <v>0</v>
      </c>
      <c r="DA93" s="771">
        <f t="shared" si="109"/>
        <v>0</v>
      </c>
      <c r="DB93" s="771">
        <f t="shared" si="109"/>
        <v>0</v>
      </c>
      <c r="DC93" s="771">
        <f t="shared" si="109"/>
        <v>0</v>
      </c>
      <c r="DD93" s="771">
        <f t="shared" si="109"/>
        <v>0</v>
      </c>
      <c r="DE93" s="771">
        <f t="shared" si="109"/>
        <v>0</v>
      </c>
      <c r="DF93" s="771">
        <f t="shared" si="109"/>
        <v>0</v>
      </c>
      <c r="DG93" s="771">
        <f t="shared" si="109"/>
        <v>0</v>
      </c>
      <c r="DH93" s="771">
        <f t="shared" si="109"/>
        <v>0</v>
      </c>
      <c r="DI93" s="771">
        <f t="shared" si="109"/>
        <v>0</v>
      </c>
      <c r="DJ93" s="771">
        <f t="shared" si="109"/>
        <v>0</v>
      </c>
      <c r="DK93" s="771">
        <f t="shared" si="109"/>
        <v>0</v>
      </c>
    </row>
    <row r="94" spans="47:115" x14ac:dyDescent="0.15">
      <c r="AU94" s="766">
        <f t="shared" si="95"/>
        <v>0</v>
      </c>
      <c r="AV94" s="771">
        <f t="shared" si="91"/>
        <v>0</v>
      </c>
      <c r="AW94" s="771">
        <f t="shared" si="92"/>
        <v>0</v>
      </c>
      <c r="AX94" s="776">
        <f t="shared" ref="AX94:CC94" si="110">IF($I14="",0,IF($B14=3,0,IF(AW174+ROUNDDOWN($I14*AX134,0)&gt;=$L14,$L14-AW174,ROUNDDOWN($I14*AX134,0))))</f>
        <v>0</v>
      </c>
      <c r="AY94" s="771">
        <f t="shared" si="110"/>
        <v>0</v>
      </c>
      <c r="AZ94" s="771">
        <f t="shared" si="110"/>
        <v>0</v>
      </c>
      <c r="BA94" s="771">
        <f t="shared" si="110"/>
        <v>0</v>
      </c>
      <c r="BB94" s="771">
        <f t="shared" si="110"/>
        <v>0</v>
      </c>
      <c r="BC94" s="771">
        <f t="shared" si="110"/>
        <v>0</v>
      </c>
      <c r="BD94" s="771">
        <f t="shared" si="110"/>
        <v>0</v>
      </c>
      <c r="BE94" s="771">
        <f t="shared" si="110"/>
        <v>0</v>
      </c>
      <c r="BF94" s="771">
        <f t="shared" si="110"/>
        <v>0</v>
      </c>
      <c r="BG94" s="771">
        <f t="shared" si="110"/>
        <v>0</v>
      </c>
      <c r="BH94" s="771">
        <f t="shared" si="110"/>
        <v>0</v>
      </c>
      <c r="BI94" s="771">
        <f t="shared" si="110"/>
        <v>0</v>
      </c>
      <c r="BJ94" s="771">
        <f t="shared" si="110"/>
        <v>0</v>
      </c>
      <c r="BK94" s="771">
        <f t="shared" si="110"/>
        <v>0</v>
      </c>
      <c r="BL94" s="771">
        <f t="shared" si="110"/>
        <v>0</v>
      </c>
      <c r="BM94" s="771">
        <f t="shared" si="110"/>
        <v>0</v>
      </c>
      <c r="BN94" s="771">
        <f t="shared" si="110"/>
        <v>0</v>
      </c>
      <c r="BO94" s="771">
        <f t="shared" si="110"/>
        <v>0</v>
      </c>
      <c r="BP94" s="771">
        <f t="shared" si="110"/>
        <v>0</v>
      </c>
      <c r="BQ94" s="771">
        <f t="shared" si="110"/>
        <v>0</v>
      </c>
      <c r="BR94" s="771">
        <f t="shared" si="110"/>
        <v>0</v>
      </c>
      <c r="BS94" s="771">
        <f t="shared" si="110"/>
        <v>0</v>
      </c>
      <c r="BT94" s="771">
        <f t="shared" si="110"/>
        <v>0</v>
      </c>
      <c r="BU94" s="771">
        <f t="shared" si="110"/>
        <v>0</v>
      </c>
      <c r="BV94" s="771">
        <f t="shared" si="110"/>
        <v>0</v>
      </c>
      <c r="BW94" s="771">
        <f t="shared" si="110"/>
        <v>0</v>
      </c>
      <c r="BX94" s="771">
        <f t="shared" si="110"/>
        <v>0</v>
      </c>
      <c r="BY94" s="771">
        <f t="shared" si="110"/>
        <v>0</v>
      </c>
      <c r="BZ94" s="771">
        <f t="shared" si="110"/>
        <v>0</v>
      </c>
      <c r="CA94" s="771">
        <f t="shared" si="110"/>
        <v>0</v>
      </c>
      <c r="CB94" s="771">
        <f t="shared" si="110"/>
        <v>0</v>
      </c>
      <c r="CC94" s="771">
        <f t="shared" si="110"/>
        <v>0</v>
      </c>
      <c r="CD94" s="771">
        <f t="shared" ref="CD94:DK94" si="111">IF($I14="",0,IF($B14=3,0,IF(CC174+ROUNDDOWN($I14*CD134,0)&gt;=$L14,$L14-CC174,ROUNDDOWN($I14*CD134,0))))</f>
        <v>0</v>
      </c>
      <c r="CE94" s="771">
        <f t="shared" si="111"/>
        <v>0</v>
      </c>
      <c r="CF94" s="771">
        <f t="shared" si="111"/>
        <v>0</v>
      </c>
      <c r="CG94" s="771">
        <f t="shared" si="111"/>
        <v>0</v>
      </c>
      <c r="CH94" s="771">
        <f t="shared" si="111"/>
        <v>0</v>
      </c>
      <c r="CI94" s="771">
        <f t="shared" si="111"/>
        <v>0</v>
      </c>
      <c r="CJ94" s="771">
        <f t="shared" si="111"/>
        <v>0</v>
      </c>
      <c r="CK94" s="771">
        <f t="shared" si="111"/>
        <v>0</v>
      </c>
      <c r="CL94" s="771">
        <f t="shared" si="111"/>
        <v>0</v>
      </c>
      <c r="CM94" s="771">
        <f t="shared" si="111"/>
        <v>0</v>
      </c>
      <c r="CN94" s="771">
        <f t="shared" si="111"/>
        <v>0</v>
      </c>
      <c r="CO94" s="771">
        <f t="shared" si="111"/>
        <v>0</v>
      </c>
      <c r="CP94" s="771">
        <f t="shared" si="111"/>
        <v>0</v>
      </c>
      <c r="CQ94" s="771">
        <f t="shared" si="111"/>
        <v>0</v>
      </c>
      <c r="CR94" s="771">
        <f t="shared" si="111"/>
        <v>0</v>
      </c>
      <c r="CS94" s="771">
        <f t="shared" si="111"/>
        <v>0</v>
      </c>
      <c r="CT94" s="771">
        <f t="shared" si="111"/>
        <v>0</v>
      </c>
      <c r="CU94" s="771">
        <f t="shared" si="111"/>
        <v>0</v>
      </c>
      <c r="CV94" s="771">
        <f t="shared" si="111"/>
        <v>0</v>
      </c>
      <c r="CW94" s="771">
        <f t="shared" si="111"/>
        <v>0</v>
      </c>
      <c r="CX94" s="771">
        <f t="shared" si="111"/>
        <v>0</v>
      </c>
      <c r="CY94" s="771">
        <f t="shared" si="111"/>
        <v>0</v>
      </c>
      <c r="CZ94" s="771">
        <f t="shared" si="111"/>
        <v>0</v>
      </c>
      <c r="DA94" s="771">
        <f t="shared" si="111"/>
        <v>0</v>
      </c>
      <c r="DB94" s="771">
        <f t="shared" si="111"/>
        <v>0</v>
      </c>
      <c r="DC94" s="771">
        <f t="shared" si="111"/>
        <v>0</v>
      </c>
      <c r="DD94" s="771">
        <f t="shared" si="111"/>
        <v>0</v>
      </c>
      <c r="DE94" s="771">
        <f t="shared" si="111"/>
        <v>0</v>
      </c>
      <c r="DF94" s="771">
        <f t="shared" si="111"/>
        <v>0</v>
      </c>
      <c r="DG94" s="771">
        <f t="shared" si="111"/>
        <v>0</v>
      </c>
      <c r="DH94" s="771">
        <f t="shared" si="111"/>
        <v>0</v>
      </c>
      <c r="DI94" s="771">
        <f t="shared" si="111"/>
        <v>0</v>
      </c>
      <c r="DJ94" s="771">
        <f t="shared" si="111"/>
        <v>0</v>
      </c>
      <c r="DK94" s="771">
        <f t="shared" si="111"/>
        <v>0</v>
      </c>
    </row>
    <row r="95" spans="47:115" x14ac:dyDescent="0.15">
      <c r="AU95" s="766">
        <f t="shared" si="95"/>
        <v>0</v>
      </c>
      <c r="AV95" s="771">
        <f t="shared" si="91"/>
        <v>0</v>
      </c>
      <c r="AW95" s="771">
        <f t="shared" si="92"/>
        <v>0</v>
      </c>
      <c r="AX95" s="776">
        <f t="shared" ref="AX95:CC95" si="112">IF($I15="",0,IF($B15=3,0,IF(AW175+ROUNDDOWN($I15*AX135,0)&gt;=$L15,$L15-AW175,ROUNDDOWN($I15*AX135,0))))</f>
        <v>0</v>
      </c>
      <c r="AY95" s="771">
        <f t="shared" si="112"/>
        <v>0</v>
      </c>
      <c r="AZ95" s="771">
        <f t="shared" si="112"/>
        <v>0</v>
      </c>
      <c r="BA95" s="771">
        <f t="shared" si="112"/>
        <v>0</v>
      </c>
      <c r="BB95" s="771">
        <f t="shared" si="112"/>
        <v>0</v>
      </c>
      <c r="BC95" s="771">
        <f t="shared" si="112"/>
        <v>0</v>
      </c>
      <c r="BD95" s="771">
        <f t="shared" si="112"/>
        <v>0</v>
      </c>
      <c r="BE95" s="771">
        <f t="shared" si="112"/>
        <v>0</v>
      </c>
      <c r="BF95" s="771">
        <f t="shared" si="112"/>
        <v>0</v>
      </c>
      <c r="BG95" s="771">
        <f t="shared" si="112"/>
        <v>0</v>
      </c>
      <c r="BH95" s="771">
        <f t="shared" si="112"/>
        <v>0</v>
      </c>
      <c r="BI95" s="771">
        <f t="shared" si="112"/>
        <v>0</v>
      </c>
      <c r="BJ95" s="771">
        <f t="shared" si="112"/>
        <v>0</v>
      </c>
      <c r="BK95" s="771">
        <f t="shared" si="112"/>
        <v>0</v>
      </c>
      <c r="BL95" s="771">
        <f t="shared" si="112"/>
        <v>0</v>
      </c>
      <c r="BM95" s="771">
        <f t="shared" si="112"/>
        <v>0</v>
      </c>
      <c r="BN95" s="771">
        <f t="shared" si="112"/>
        <v>0</v>
      </c>
      <c r="BO95" s="771">
        <f t="shared" si="112"/>
        <v>0</v>
      </c>
      <c r="BP95" s="771">
        <f t="shared" si="112"/>
        <v>0</v>
      </c>
      <c r="BQ95" s="771">
        <f t="shared" si="112"/>
        <v>0</v>
      </c>
      <c r="BR95" s="771">
        <f t="shared" si="112"/>
        <v>0</v>
      </c>
      <c r="BS95" s="771">
        <f t="shared" si="112"/>
        <v>0</v>
      </c>
      <c r="BT95" s="771">
        <f t="shared" si="112"/>
        <v>0</v>
      </c>
      <c r="BU95" s="771">
        <f t="shared" si="112"/>
        <v>0</v>
      </c>
      <c r="BV95" s="771">
        <f t="shared" si="112"/>
        <v>0</v>
      </c>
      <c r="BW95" s="771">
        <f t="shared" si="112"/>
        <v>0</v>
      </c>
      <c r="BX95" s="771">
        <f t="shared" si="112"/>
        <v>0</v>
      </c>
      <c r="BY95" s="771">
        <f t="shared" si="112"/>
        <v>0</v>
      </c>
      <c r="BZ95" s="771">
        <f t="shared" si="112"/>
        <v>0</v>
      </c>
      <c r="CA95" s="771">
        <f t="shared" si="112"/>
        <v>0</v>
      </c>
      <c r="CB95" s="771">
        <f t="shared" si="112"/>
        <v>0</v>
      </c>
      <c r="CC95" s="771">
        <f t="shared" si="112"/>
        <v>0</v>
      </c>
      <c r="CD95" s="771">
        <f t="shared" ref="CD95:DK95" si="113">IF($I15="",0,IF($B15=3,0,IF(CC175+ROUNDDOWN($I15*CD135,0)&gt;=$L15,$L15-CC175,ROUNDDOWN($I15*CD135,0))))</f>
        <v>0</v>
      </c>
      <c r="CE95" s="771">
        <f t="shared" si="113"/>
        <v>0</v>
      </c>
      <c r="CF95" s="771">
        <f t="shared" si="113"/>
        <v>0</v>
      </c>
      <c r="CG95" s="771">
        <f t="shared" si="113"/>
        <v>0</v>
      </c>
      <c r="CH95" s="771">
        <f t="shared" si="113"/>
        <v>0</v>
      </c>
      <c r="CI95" s="771">
        <f t="shared" si="113"/>
        <v>0</v>
      </c>
      <c r="CJ95" s="771">
        <f t="shared" si="113"/>
        <v>0</v>
      </c>
      <c r="CK95" s="771">
        <f t="shared" si="113"/>
        <v>0</v>
      </c>
      <c r="CL95" s="771">
        <f t="shared" si="113"/>
        <v>0</v>
      </c>
      <c r="CM95" s="771">
        <f t="shared" si="113"/>
        <v>0</v>
      </c>
      <c r="CN95" s="771">
        <f t="shared" si="113"/>
        <v>0</v>
      </c>
      <c r="CO95" s="771">
        <f t="shared" si="113"/>
        <v>0</v>
      </c>
      <c r="CP95" s="771">
        <f t="shared" si="113"/>
        <v>0</v>
      </c>
      <c r="CQ95" s="771">
        <f t="shared" si="113"/>
        <v>0</v>
      </c>
      <c r="CR95" s="771">
        <f t="shared" si="113"/>
        <v>0</v>
      </c>
      <c r="CS95" s="771">
        <f t="shared" si="113"/>
        <v>0</v>
      </c>
      <c r="CT95" s="771">
        <f t="shared" si="113"/>
        <v>0</v>
      </c>
      <c r="CU95" s="771">
        <f t="shared" si="113"/>
        <v>0</v>
      </c>
      <c r="CV95" s="771">
        <f t="shared" si="113"/>
        <v>0</v>
      </c>
      <c r="CW95" s="771">
        <f t="shared" si="113"/>
        <v>0</v>
      </c>
      <c r="CX95" s="771">
        <f t="shared" si="113"/>
        <v>0</v>
      </c>
      <c r="CY95" s="771">
        <f t="shared" si="113"/>
        <v>0</v>
      </c>
      <c r="CZ95" s="771">
        <f t="shared" si="113"/>
        <v>0</v>
      </c>
      <c r="DA95" s="771">
        <f t="shared" si="113"/>
        <v>0</v>
      </c>
      <c r="DB95" s="771">
        <f t="shared" si="113"/>
        <v>0</v>
      </c>
      <c r="DC95" s="771">
        <f t="shared" si="113"/>
        <v>0</v>
      </c>
      <c r="DD95" s="771">
        <f t="shared" si="113"/>
        <v>0</v>
      </c>
      <c r="DE95" s="771">
        <f t="shared" si="113"/>
        <v>0</v>
      </c>
      <c r="DF95" s="771">
        <f t="shared" si="113"/>
        <v>0</v>
      </c>
      <c r="DG95" s="771">
        <f t="shared" si="113"/>
        <v>0</v>
      </c>
      <c r="DH95" s="771">
        <f t="shared" si="113"/>
        <v>0</v>
      </c>
      <c r="DI95" s="771">
        <f t="shared" si="113"/>
        <v>0</v>
      </c>
      <c r="DJ95" s="771">
        <f t="shared" si="113"/>
        <v>0</v>
      </c>
      <c r="DK95" s="771">
        <f t="shared" si="113"/>
        <v>0</v>
      </c>
    </row>
    <row r="96" spans="47:115" x14ac:dyDescent="0.15">
      <c r="AU96" s="766">
        <f t="shared" si="95"/>
        <v>0</v>
      </c>
      <c r="AV96" s="771">
        <f t="shared" si="91"/>
        <v>0</v>
      </c>
      <c r="AW96" s="771">
        <f t="shared" si="92"/>
        <v>0</v>
      </c>
      <c r="AX96" s="776">
        <f t="shared" ref="AX96:CC96" si="114">IF($I16="",0,IF($B16=3,0,IF(AW176+ROUNDDOWN($I16*AX136,0)&gt;=$L16,$L16-AW176,ROUNDDOWN($I16*AX136,0))))</f>
        <v>0</v>
      </c>
      <c r="AY96" s="771">
        <f t="shared" si="114"/>
        <v>0</v>
      </c>
      <c r="AZ96" s="771">
        <f t="shared" si="114"/>
        <v>0</v>
      </c>
      <c r="BA96" s="771">
        <f t="shared" si="114"/>
        <v>0</v>
      </c>
      <c r="BB96" s="771">
        <f t="shared" si="114"/>
        <v>0</v>
      </c>
      <c r="BC96" s="771">
        <f t="shared" si="114"/>
        <v>0</v>
      </c>
      <c r="BD96" s="771">
        <f t="shared" si="114"/>
        <v>0</v>
      </c>
      <c r="BE96" s="771">
        <f t="shared" si="114"/>
        <v>0</v>
      </c>
      <c r="BF96" s="771">
        <f t="shared" si="114"/>
        <v>0</v>
      </c>
      <c r="BG96" s="771">
        <f t="shared" si="114"/>
        <v>0</v>
      </c>
      <c r="BH96" s="771">
        <f t="shared" si="114"/>
        <v>0</v>
      </c>
      <c r="BI96" s="771">
        <f t="shared" si="114"/>
        <v>0</v>
      </c>
      <c r="BJ96" s="771">
        <f t="shared" si="114"/>
        <v>0</v>
      </c>
      <c r="BK96" s="771">
        <f t="shared" si="114"/>
        <v>0</v>
      </c>
      <c r="BL96" s="771">
        <f t="shared" si="114"/>
        <v>0</v>
      </c>
      <c r="BM96" s="771">
        <f t="shared" si="114"/>
        <v>0</v>
      </c>
      <c r="BN96" s="771">
        <f t="shared" si="114"/>
        <v>0</v>
      </c>
      <c r="BO96" s="771">
        <f t="shared" si="114"/>
        <v>0</v>
      </c>
      <c r="BP96" s="771">
        <f t="shared" si="114"/>
        <v>0</v>
      </c>
      <c r="BQ96" s="771">
        <f t="shared" si="114"/>
        <v>0</v>
      </c>
      <c r="BR96" s="771">
        <f t="shared" si="114"/>
        <v>0</v>
      </c>
      <c r="BS96" s="771">
        <f t="shared" si="114"/>
        <v>0</v>
      </c>
      <c r="BT96" s="771">
        <f t="shared" si="114"/>
        <v>0</v>
      </c>
      <c r="BU96" s="771">
        <f t="shared" si="114"/>
        <v>0</v>
      </c>
      <c r="BV96" s="771">
        <f t="shared" si="114"/>
        <v>0</v>
      </c>
      <c r="BW96" s="771">
        <f t="shared" si="114"/>
        <v>0</v>
      </c>
      <c r="BX96" s="771">
        <f t="shared" si="114"/>
        <v>0</v>
      </c>
      <c r="BY96" s="771">
        <f t="shared" si="114"/>
        <v>0</v>
      </c>
      <c r="BZ96" s="771">
        <f t="shared" si="114"/>
        <v>0</v>
      </c>
      <c r="CA96" s="771">
        <f t="shared" si="114"/>
        <v>0</v>
      </c>
      <c r="CB96" s="771">
        <f t="shared" si="114"/>
        <v>0</v>
      </c>
      <c r="CC96" s="771">
        <f t="shared" si="114"/>
        <v>0</v>
      </c>
      <c r="CD96" s="771">
        <f t="shared" ref="CD96:DK96" si="115">IF($I16="",0,IF($B16=3,0,IF(CC176+ROUNDDOWN($I16*CD136,0)&gt;=$L16,$L16-CC176,ROUNDDOWN($I16*CD136,0))))</f>
        <v>0</v>
      </c>
      <c r="CE96" s="771">
        <f t="shared" si="115"/>
        <v>0</v>
      </c>
      <c r="CF96" s="771">
        <f t="shared" si="115"/>
        <v>0</v>
      </c>
      <c r="CG96" s="771">
        <f t="shared" si="115"/>
        <v>0</v>
      </c>
      <c r="CH96" s="771">
        <f t="shared" si="115"/>
        <v>0</v>
      </c>
      <c r="CI96" s="771">
        <f t="shared" si="115"/>
        <v>0</v>
      </c>
      <c r="CJ96" s="771">
        <f t="shared" si="115"/>
        <v>0</v>
      </c>
      <c r="CK96" s="771">
        <f t="shared" si="115"/>
        <v>0</v>
      </c>
      <c r="CL96" s="771">
        <f t="shared" si="115"/>
        <v>0</v>
      </c>
      <c r="CM96" s="771">
        <f t="shared" si="115"/>
        <v>0</v>
      </c>
      <c r="CN96" s="771">
        <f t="shared" si="115"/>
        <v>0</v>
      </c>
      <c r="CO96" s="771">
        <f t="shared" si="115"/>
        <v>0</v>
      </c>
      <c r="CP96" s="771">
        <f t="shared" si="115"/>
        <v>0</v>
      </c>
      <c r="CQ96" s="771">
        <f t="shared" si="115"/>
        <v>0</v>
      </c>
      <c r="CR96" s="771">
        <f t="shared" si="115"/>
        <v>0</v>
      </c>
      <c r="CS96" s="771">
        <f t="shared" si="115"/>
        <v>0</v>
      </c>
      <c r="CT96" s="771">
        <f t="shared" si="115"/>
        <v>0</v>
      </c>
      <c r="CU96" s="771">
        <f t="shared" si="115"/>
        <v>0</v>
      </c>
      <c r="CV96" s="771">
        <f t="shared" si="115"/>
        <v>0</v>
      </c>
      <c r="CW96" s="771">
        <f t="shared" si="115"/>
        <v>0</v>
      </c>
      <c r="CX96" s="771">
        <f t="shared" si="115"/>
        <v>0</v>
      </c>
      <c r="CY96" s="771">
        <f t="shared" si="115"/>
        <v>0</v>
      </c>
      <c r="CZ96" s="771">
        <f t="shared" si="115"/>
        <v>0</v>
      </c>
      <c r="DA96" s="771">
        <f t="shared" si="115"/>
        <v>0</v>
      </c>
      <c r="DB96" s="771">
        <f t="shared" si="115"/>
        <v>0</v>
      </c>
      <c r="DC96" s="771">
        <f t="shared" si="115"/>
        <v>0</v>
      </c>
      <c r="DD96" s="771">
        <f t="shared" si="115"/>
        <v>0</v>
      </c>
      <c r="DE96" s="771">
        <f t="shared" si="115"/>
        <v>0</v>
      </c>
      <c r="DF96" s="771">
        <f t="shared" si="115"/>
        <v>0</v>
      </c>
      <c r="DG96" s="771">
        <f t="shared" si="115"/>
        <v>0</v>
      </c>
      <c r="DH96" s="771">
        <f t="shared" si="115"/>
        <v>0</v>
      </c>
      <c r="DI96" s="771">
        <f t="shared" si="115"/>
        <v>0</v>
      </c>
      <c r="DJ96" s="771">
        <f t="shared" si="115"/>
        <v>0</v>
      </c>
      <c r="DK96" s="771">
        <f t="shared" si="115"/>
        <v>0</v>
      </c>
    </row>
    <row r="97" spans="47:115" x14ac:dyDescent="0.15">
      <c r="AU97" s="766">
        <f t="shared" si="95"/>
        <v>0</v>
      </c>
      <c r="AV97" s="771">
        <f t="shared" si="91"/>
        <v>0</v>
      </c>
      <c r="AW97" s="771">
        <f t="shared" si="92"/>
        <v>0</v>
      </c>
      <c r="AX97" s="776">
        <f t="shared" ref="AX97:CC97" si="116">IF($I17="",0,IF($B17=3,0,IF(AW177+ROUNDDOWN($I17*AX137,0)&gt;=$L17,$L17-AW177,ROUNDDOWN($I17*AX137,0))))</f>
        <v>0</v>
      </c>
      <c r="AY97" s="771">
        <f t="shared" si="116"/>
        <v>0</v>
      </c>
      <c r="AZ97" s="771">
        <f t="shared" si="116"/>
        <v>0</v>
      </c>
      <c r="BA97" s="771">
        <f t="shared" si="116"/>
        <v>0</v>
      </c>
      <c r="BB97" s="771">
        <f t="shared" si="116"/>
        <v>0</v>
      </c>
      <c r="BC97" s="771">
        <f t="shared" si="116"/>
        <v>0</v>
      </c>
      <c r="BD97" s="771">
        <f t="shared" si="116"/>
        <v>0</v>
      </c>
      <c r="BE97" s="771">
        <f t="shared" si="116"/>
        <v>0</v>
      </c>
      <c r="BF97" s="771">
        <f t="shared" si="116"/>
        <v>0</v>
      </c>
      <c r="BG97" s="771">
        <f t="shared" si="116"/>
        <v>0</v>
      </c>
      <c r="BH97" s="771">
        <f t="shared" si="116"/>
        <v>0</v>
      </c>
      <c r="BI97" s="771">
        <f t="shared" si="116"/>
        <v>0</v>
      </c>
      <c r="BJ97" s="771">
        <f t="shared" si="116"/>
        <v>0</v>
      </c>
      <c r="BK97" s="771">
        <f t="shared" si="116"/>
        <v>0</v>
      </c>
      <c r="BL97" s="771">
        <f t="shared" si="116"/>
        <v>0</v>
      </c>
      <c r="BM97" s="771">
        <f t="shared" si="116"/>
        <v>0</v>
      </c>
      <c r="BN97" s="771">
        <f t="shared" si="116"/>
        <v>0</v>
      </c>
      <c r="BO97" s="771">
        <f t="shared" si="116"/>
        <v>0</v>
      </c>
      <c r="BP97" s="771">
        <f t="shared" si="116"/>
        <v>0</v>
      </c>
      <c r="BQ97" s="771">
        <f t="shared" si="116"/>
        <v>0</v>
      </c>
      <c r="BR97" s="771">
        <f t="shared" si="116"/>
        <v>0</v>
      </c>
      <c r="BS97" s="771">
        <f t="shared" si="116"/>
        <v>0</v>
      </c>
      <c r="BT97" s="771">
        <f t="shared" si="116"/>
        <v>0</v>
      </c>
      <c r="BU97" s="771">
        <f t="shared" si="116"/>
        <v>0</v>
      </c>
      <c r="BV97" s="771">
        <f t="shared" si="116"/>
        <v>0</v>
      </c>
      <c r="BW97" s="771">
        <f t="shared" si="116"/>
        <v>0</v>
      </c>
      <c r="BX97" s="771">
        <f t="shared" si="116"/>
        <v>0</v>
      </c>
      <c r="BY97" s="771">
        <f t="shared" si="116"/>
        <v>0</v>
      </c>
      <c r="BZ97" s="771">
        <f t="shared" si="116"/>
        <v>0</v>
      </c>
      <c r="CA97" s="771">
        <f t="shared" si="116"/>
        <v>0</v>
      </c>
      <c r="CB97" s="771">
        <f t="shared" si="116"/>
        <v>0</v>
      </c>
      <c r="CC97" s="771">
        <f t="shared" si="116"/>
        <v>0</v>
      </c>
      <c r="CD97" s="771">
        <f t="shared" ref="CD97:DK97" si="117">IF($I17="",0,IF($B17=3,0,IF(CC177+ROUNDDOWN($I17*CD137,0)&gt;=$L17,$L17-CC177,ROUNDDOWN($I17*CD137,0))))</f>
        <v>0</v>
      </c>
      <c r="CE97" s="771">
        <f t="shared" si="117"/>
        <v>0</v>
      </c>
      <c r="CF97" s="771">
        <f t="shared" si="117"/>
        <v>0</v>
      </c>
      <c r="CG97" s="771">
        <f t="shared" si="117"/>
        <v>0</v>
      </c>
      <c r="CH97" s="771">
        <f t="shared" si="117"/>
        <v>0</v>
      </c>
      <c r="CI97" s="771">
        <f t="shared" si="117"/>
        <v>0</v>
      </c>
      <c r="CJ97" s="771">
        <f t="shared" si="117"/>
        <v>0</v>
      </c>
      <c r="CK97" s="771">
        <f t="shared" si="117"/>
        <v>0</v>
      </c>
      <c r="CL97" s="771">
        <f t="shared" si="117"/>
        <v>0</v>
      </c>
      <c r="CM97" s="771">
        <f t="shared" si="117"/>
        <v>0</v>
      </c>
      <c r="CN97" s="771">
        <f t="shared" si="117"/>
        <v>0</v>
      </c>
      <c r="CO97" s="771">
        <f t="shared" si="117"/>
        <v>0</v>
      </c>
      <c r="CP97" s="771">
        <f t="shared" si="117"/>
        <v>0</v>
      </c>
      <c r="CQ97" s="771">
        <f t="shared" si="117"/>
        <v>0</v>
      </c>
      <c r="CR97" s="771">
        <f t="shared" si="117"/>
        <v>0</v>
      </c>
      <c r="CS97" s="771">
        <f t="shared" si="117"/>
        <v>0</v>
      </c>
      <c r="CT97" s="771">
        <f t="shared" si="117"/>
        <v>0</v>
      </c>
      <c r="CU97" s="771">
        <f t="shared" si="117"/>
        <v>0</v>
      </c>
      <c r="CV97" s="771">
        <f t="shared" si="117"/>
        <v>0</v>
      </c>
      <c r="CW97" s="771">
        <f t="shared" si="117"/>
        <v>0</v>
      </c>
      <c r="CX97" s="771">
        <f t="shared" si="117"/>
        <v>0</v>
      </c>
      <c r="CY97" s="771">
        <f t="shared" si="117"/>
        <v>0</v>
      </c>
      <c r="CZ97" s="771">
        <f t="shared" si="117"/>
        <v>0</v>
      </c>
      <c r="DA97" s="771">
        <f t="shared" si="117"/>
        <v>0</v>
      </c>
      <c r="DB97" s="771">
        <f t="shared" si="117"/>
        <v>0</v>
      </c>
      <c r="DC97" s="771">
        <f t="shared" si="117"/>
        <v>0</v>
      </c>
      <c r="DD97" s="771">
        <f t="shared" si="117"/>
        <v>0</v>
      </c>
      <c r="DE97" s="771">
        <f t="shared" si="117"/>
        <v>0</v>
      </c>
      <c r="DF97" s="771">
        <f t="shared" si="117"/>
        <v>0</v>
      </c>
      <c r="DG97" s="771">
        <f t="shared" si="117"/>
        <v>0</v>
      </c>
      <c r="DH97" s="771">
        <f t="shared" si="117"/>
        <v>0</v>
      </c>
      <c r="DI97" s="771">
        <f t="shared" si="117"/>
        <v>0</v>
      </c>
      <c r="DJ97" s="771">
        <f t="shared" si="117"/>
        <v>0</v>
      </c>
      <c r="DK97" s="771">
        <f t="shared" si="117"/>
        <v>0</v>
      </c>
    </row>
    <row r="98" spans="47:115" x14ac:dyDescent="0.15">
      <c r="AU98" s="766">
        <f t="shared" si="95"/>
        <v>0</v>
      </c>
      <c r="AV98" s="771">
        <f t="shared" si="91"/>
        <v>0</v>
      </c>
      <c r="AW98" s="771">
        <f t="shared" si="92"/>
        <v>0</v>
      </c>
      <c r="AX98" s="776">
        <f t="shared" ref="AX98:CC98" si="118">IF($I18="",0,IF($B18=3,0,IF(AW178+ROUNDDOWN($I18*AX138,0)&gt;=$L18,$L18-AW178,ROUNDDOWN($I18*AX138,0))))</f>
        <v>0</v>
      </c>
      <c r="AY98" s="771">
        <f t="shared" si="118"/>
        <v>0</v>
      </c>
      <c r="AZ98" s="771">
        <f t="shared" si="118"/>
        <v>0</v>
      </c>
      <c r="BA98" s="771">
        <f t="shared" si="118"/>
        <v>0</v>
      </c>
      <c r="BB98" s="771">
        <f t="shared" si="118"/>
        <v>0</v>
      </c>
      <c r="BC98" s="771">
        <f t="shared" si="118"/>
        <v>0</v>
      </c>
      <c r="BD98" s="771">
        <f t="shared" si="118"/>
        <v>0</v>
      </c>
      <c r="BE98" s="771">
        <f t="shared" si="118"/>
        <v>0</v>
      </c>
      <c r="BF98" s="771">
        <f t="shared" si="118"/>
        <v>0</v>
      </c>
      <c r="BG98" s="771">
        <f t="shared" si="118"/>
        <v>0</v>
      </c>
      <c r="BH98" s="771">
        <f t="shared" si="118"/>
        <v>0</v>
      </c>
      <c r="BI98" s="771">
        <f t="shared" si="118"/>
        <v>0</v>
      </c>
      <c r="BJ98" s="771">
        <f t="shared" si="118"/>
        <v>0</v>
      </c>
      <c r="BK98" s="771">
        <f t="shared" si="118"/>
        <v>0</v>
      </c>
      <c r="BL98" s="771">
        <f t="shared" si="118"/>
        <v>0</v>
      </c>
      <c r="BM98" s="771">
        <f t="shared" si="118"/>
        <v>0</v>
      </c>
      <c r="BN98" s="771">
        <f t="shared" si="118"/>
        <v>0</v>
      </c>
      <c r="BO98" s="771">
        <f t="shared" si="118"/>
        <v>0</v>
      </c>
      <c r="BP98" s="771">
        <f t="shared" si="118"/>
        <v>0</v>
      </c>
      <c r="BQ98" s="771">
        <f t="shared" si="118"/>
        <v>0</v>
      </c>
      <c r="BR98" s="771">
        <f t="shared" si="118"/>
        <v>0</v>
      </c>
      <c r="BS98" s="771">
        <f t="shared" si="118"/>
        <v>0</v>
      </c>
      <c r="BT98" s="771">
        <f t="shared" si="118"/>
        <v>0</v>
      </c>
      <c r="BU98" s="771">
        <f t="shared" si="118"/>
        <v>0</v>
      </c>
      <c r="BV98" s="771">
        <f t="shared" si="118"/>
        <v>0</v>
      </c>
      <c r="BW98" s="771">
        <f t="shared" si="118"/>
        <v>0</v>
      </c>
      <c r="BX98" s="771">
        <f t="shared" si="118"/>
        <v>0</v>
      </c>
      <c r="BY98" s="771">
        <f t="shared" si="118"/>
        <v>0</v>
      </c>
      <c r="BZ98" s="771">
        <f t="shared" si="118"/>
        <v>0</v>
      </c>
      <c r="CA98" s="771">
        <f t="shared" si="118"/>
        <v>0</v>
      </c>
      <c r="CB98" s="771">
        <f t="shared" si="118"/>
        <v>0</v>
      </c>
      <c r="CC98" s="771">
        <f t="shared" si="118"/>
        <v>0</v>
      </c>
      <c r="CD98" s="771">
        <f t="shared" ref="CD98:DK98" si="119">IF($I18="",0,IF($B18=3,0,IF(CC178+ROUNDDOWN($I18*CD138,0)&gt;=$L18,$L18-CC178,ROUNDDOWN($I18*CD138,0))))</f>
        <v>0</v>
      </c>
      <c r="CE98" s="771">
        <f t="shared" si="119"/>
        <v>0</v>
      </c>
      <c r="CF98" s="771">
        <f t="shared" si="119"/>
        <v>0</v>
      </c>
      <c r="CG98" s="771">
        <f t="shared" si="119"/>
        <v>0</v>
      </c>
      <c r="CH98" s="771">
        <f t="shared" si="119"/>
        <v>0</v>
      </c>
      <c r="CI98" s="771">
        <f t="shared" si="119"/>
        <v>0</v>
      </c>
      <c r="CJ98" s="771">
        <f t="shared" si="119"/>
        <v>0</v>
      </c>
      <c r="CK98" s="771">
        <f t="shared" si="119"/>
        <v>0</v>
      </c>
      <c r="CL98" s="771">
        <f t="shared" si="119"/>
        <v>0</v>
      </c>
      <c r="CM98" s="771">
        <f t="shared" si="119"/>
        <v>0</v>
      </c>
      <c r="CN98" s="771">
        <f t="shared" si="119"/>
        <v>0</v>
      </c>
      <c r="CO98" s="771">
        <f t="shared" si="119"/>
        <v>0</v>
      </c>
      <c r="CP98" s="771">
        <f t="shared" si="119"/>
        <v>0</v>
      </c>
      <c r="CQ98" s="771">
        <f t="shared" si="119"/>
        <v>0</v>
      </c>
      <c r="CR98" s="771">
        <f t="shared" si="119"/>
        <v>0</v>
      </c>
      <c r="CS98" s="771">
        <f t="shared" si="119"/>
        <v>0</v>
      </c>
      <c r="CT98" s="771">
        <f t="shared" si="119"/>
        <v>0</v>
      </c>
      <c r="CU98" s="771">
        <f t="shared" si="119"/>
        <v>0</v>
      </c>
      <c r="CV98" s="771">
        <f t="shared" si="119"/>
        <v>0</v>
      </c>
      <c r="CW98" s="771">
        <f t="shared" si="119"/>
        <v>0</v>
      </c>
      <c r="CX98" s="771">
        <f t="shared" si="119"/>
        <v>0</v>
      </c>
      <c r="CY98" s="771">
        <f t="shared" si="119"/>
        <v>0</v>
      </c>
      <c r="CZ98" s="771">
        <f t="shared" si="119"/>
        <v>0</v>
      </c>
      <c r="DA98" s="771">
        <f t="shared" si="119"/>
        <v>0</v>
      </c>
      <c r="DB98" s="771">
        <f t="shared" si="119"/>
        <v>0</v>
      </c>
      <c r="DC98" s="771">
        <f t="shared" si="119"/>
        <v>0</v>
      </c>
      <c r="DD98" s="771">
        <f t="shared" si="119"/>
        <v>0</v>
      </c>
      <c r="DE98" s="771">
        <f t="shared" si="119"/>
        <v>0</v>
      </c>
      <c r="DF98" s="771">
        <f t="shared" si="119"/>
        <v>0</v>
      </c>
      <c r="DG98" s="771">
        <f t="shared" si="119"/>
        <v>0</v>
      </c>
      <c r="DH98" s="771">
        <f t="shared" si="119"/>
        <v>0</v>
      </c>
      <c r="DI98" s="771">
        <f t="shared" si="119"/>
        <v>0</v>
      </c>
      <c r="DJ98" s="771">
        <f t="shared" si="119"/>
        <v>0</v>
      </c>
      <c r="DK98" s="771">
        <f t="shared" si="119"/>
        <v>0</v>
      </c>
    </row>
    <row r="99" spans="47:115" x14ac:dyDescent="0.15">
      <c r="AU99" s="766">
        <f t="shared" si="95"/>
        <v>0</v>
      </c>
      <c r="AV99" s="771">
        <f t="shared" si="91"/>
        <v>0</v>
      </c>
      <c r="AW99" s="771">
        <f t="shared" si="92"/>
        <v>0</v>
      </c>
      <c r="AX99" s="776">
        <f t="shared" ref="AX99:CC99" si="120">IF($I19="",0,IF($B19=3,0,IF(AW179+ROUNDDOWN($I19*AX139,0)&gt;=$L19,$L19-AW179,ROUNDDOWN($I19*AX139,0))))</f>
        <v>0</v>
      </c>
      <c r="AY99" s="771">
        <f t="shared" si="120"/>
        <v>0</v>
      </c>
      <c r="AZ99" s="771">
        <f t="shared" si="120"/>
        <v>0</v>
      </c>
      <c r="BA99" s="771">
        <f t="shared" si="120"/>
        <v>0</v>
      </c>
      <c r="BB99" s="771">
        <f t="shared" si="120"/>
        <v>0</v>
      </c>
      <c r="BC99" s="771">
        <f t="shared" si="120"/>
        <v>0</v>
      </c>
      <c r="BD99" s="771">
        <f t="shared" si="120"/>
        <v>0</v>
      </c>
      <c r="BE99" s="771">
        <f t="shared" si="120"/>
        <v>0</v>
      </c>
      <c r="BF99" s="771">
        <f t="shared" si="120"/>
        <v>0</v>
      </c>
      <c r="BG99" s="771">
        <f t="shared" si="120"/>
        <v>0</v>
      </c>
      <c r="BH99" s="771">
        <f t="shared" si="120"/>
        <v>0</v>
      </c>
      <c r="BI99" s="771">
        <f t="shared" si="120"/>
        <v>0</v>
      </c>
      <c r="BJ99" s="771">
        <f t="shared" si="120"/>
        <v>0</v>
      </c>
      <c r="BK99" s="771">
        <f t="shared" si="120"/>
        <v>0</v>
      </c>
      <c r="BL99" s="771">
        <f t="shared" si="120"/>
        <v>0</v>
      </c>
      <c r="BM99" s="771">
        <f t="shared" si="120"/>
        <v>0</v>
      </c>
      <c r="BN99" s="771">
        <f t="shared" si="120"/>
        <v>0</v>
      </c>
      <c r="BO99" s="771">
        <f t="shared" si="120"/>
        <v>0</v>
      </c>
      <c r="BP99" s="771">
        <f t="shared" si="120"/>
        <v>0</v>
      </c>
      <c r="BQ99" s="771">
        <f t="shared" si="120"/>
        <v>0</v>
      </c>
      <c r="BR99" s="771">
        <f t="shared" si="120"/>
        <v>0</v>
      </c>
      <c r="BS99" s="771">
        <f t="shared" si="120"/>
        <v>0</v>
      </c>
      <c r="BT99" s="771">
        <f t="shared" si="120"/>
        <v>0</v>
      </c>
      <c r="BU99" s="771">
        <f t="shared" si="120"/>
        <v>0</v>
      </c>
      <c r="BV99" s="771">
        <f t="shared" si="120"/>
        <v>0</v>
      </c>
      <c r="BW99" s="771">
        <f t="shared" si="120"/>
        <v>0</v>
      </c>
      <c r="BX99" s="771">
        <f t="shared" si="120"/>
        <v>0</v>
      </c>
      <c r="BY99" s="771">
        <f t="shared" si="120"/>
        <v>0</v>
      </c>
      <c r="BZ99" s="771">
        <f t="shared" si="120"/>
        <v>0</v>
      </c>
      <c r="CA99" s="771">
        <f t="shared" si="120"/>
        <v>0</v>
      </c>
      <c r="CB99" s="771">
        <f t="shared" si="120"/>
        <v>0</v>
      </c>
      <c r="CC99" s="771">
        <f t="shared" si="120"/>
        <v>0</v>
      </c>
      <c r="CD99" s="771">
        <f t="shared" ref="CD99:DK99" si="121">IF($I19="",0,IF($B19=3,0,IF(CC179+ROUNDDOWN($I19*CD139,0)&gt;=$L19,$L19-CC179,ROUNDDOWN($I19*CD139,0))))</f>
        <v>0</v>
      </c>
      <c r="CE99" s="771">
        <f t="shared" si="121"/>
        <v>0</v>
      </c>
      <c r="CF99" s="771">
        <f t="shared" si="121"/>
        <v>0</v>
      </c>
      <c r="CG99" s="771">
        <f t="shared" si="121"/>
        <v>0</v>
      </c>
      <c r="CH99" s="771">
        <f t="shared" si="121"/>
        <v>0</v>
      </c>
      <c r="CI99" s="771">
        <f t="shared" si="121"/>
        <v>0</v>
      </c>
      <c r="CJ99" s="771">
        <f t="shared" si="121"/>
        <v>0</v>
      </c>
      <c r="CK99" s="771">
        <f t="shared" si="121"/>
        <v>0</v>
      </c>
      <c r="CL99" s="771">
        <f t="shared" si="121"/>
        <v>0</v>
      </c>
      <c r="CM99" s="771">
        <f t="shared" si="121"/>
        <v>0</v>
      </c>
      <c r="CN99" s="771">
        <f t="shared" si="121"/>
        <v>0</v>
      </c>
      <c r="CO99" s="771">
        <f t="shared" si="121"/>
        <v>0</v>
      </c>
      <c r="CP99" s="771">
        <f t="shared" si="121"/>
        <v>0</v>
      </c>
      <c r="CQ99" s="771">
        <f t="shared" si="121"/>
        <v>0</v>
      </c>
      <c r="CR99" s="771">
        <f t="shared" si="121"/>
        <v>0</v>
      </c>
      <c r="CS99" s="771">
        <f t="shared" si="121"/>
        <v>0</v>
      </c>
      <c r="CT99" s="771">
        <f t="shared" si="121"/>
        <v>0</v>
      </c>
      <c r="CU99" s="771">
        <f t="shared" si="121"/>
        <v>0</v>
      </c>
      <c r="CV99" s="771">
        <f t="shared" si="121"/>
        <v>0</v>
      </c>
      <c r="CW99" s="771">
        <f t="shared" si="121"/>
        <v>0</v>
      </c>
      <c r="CX99" s="771">
        <f t="shared" si="121"/>
        <v>0</v>
      </c>
      <c r="CY99" s="771">
        <f t="shared" si="121"/>
        <v>0</v>
      </c>
      <c r="CZ99" s="771">
        <f t="shared" si="121"/>
        <v>0</v>
      </c>
      <c r="DA99" s="771">
        <f t="shared" si="121"/>
        <v>0</v>
      </c>
      <c r="DB99" s="771">
        <f t="shared" si="121"/>
        <v>0</v>
      </c>
      <c r="DC99" s="771">
        <f t="shared" si="121"/>
        <v>0</v>
      </c>
      <c r="DD99" s="771">
        <f t="shared" si="121"/>
        <v>0</v>
      </c>
      <c r="DE99" s="771">
        <f t="shared" si="121"/>
        <v>0</v>
      </c>
      <c r="DF99" s="771">
        <f t="shared" si="121"/>
        <v>0</v>
      </c>
      <c r="DG99" s="771">
        <f t="shared" si="121"/>
        <v>0</v>
      </c>
      <c r="DH99" s="771">
        <f t="shared" si="121"/>
        <v>0</v>
      </c>
      <c r="DI99" s="771">
        <f t="shared" si="121"/>
        <v>0</v>
      </c>
      <c r="DJ99" s="771">
        <f t="shared" si="121"/>
        <v>0</v>
      </c>
      <c r="DK99" s="771">
        <f t="shared" si="121"/>
        <v>0</v>
      </c>
    </row>
    <row r="100" spans="47:115" x14ac:dyDescent="0.15">
      <c r="AU100" s="766">
        <f t="shared" si="95"/>
        <v>0</v>
      </c>
      <c r="AV100" s="771">
        <f t="shared" si="91"/>
        <v>0</v>
      </c>
      <c r="AW100" s="771">
        <f t="shared" si="92"/>
        <v>0</v>
      </c>
      <c r="AX100" s="776">
        <f t="shared" ref="AX100:CC100" si="122">IF($I20="",0,IF($B20=3,0,IF(AW180+ROUNDDOWN($I20*AX140,0)&gt;=$L20,$L20-AW180,ROUNDDOWN($I20*AX140,0))))</f>
        <v>0</v>
      </c>
      <c r="AY100" s="771">
        <f t="shared" si="122"/>
        <v>0</v>
      </c>
      <c r="AZ100" s="771">
        <f t="shared" si="122"/>
        <v>0</v>
      </c>
      <c r="BA100" s="771">
        <f t="shared" si="122"/>
        <v>0</v>
      </c>
      <c r="BB100" s="771">
        <f t="shared" si="122"/>
        <v>0</v>
      </c>
      <c r="BC100" s="771">
        <f t="shared" si="122"/>
        <v>0</v>
      </c>
      <c r="BD100" s="771">
        <f t="shared" si="122"/>
        <v>0</v>
      </c>
      <c r="BE100" s="771">
        <f t="shared" si="122"/>
        <v>0</v>
      </c>
      <c r="BF100" s="771">
        <f t="shared" si="122"/>
        <v>0</v>
      </c>
      <c r="BG100" s="771">
        <f t="shared" si="122"/>
        <v>0</v>
      </c>
      <c r="BH100" s="771">
        <f t="shared" si="122"/>
        <v>0</v>
      </c>
      <c r="BI100" s="771">
        <f t="shared" si="122"/>
        <v>0</v>
      </c>
      <c r="BJ100" s="771">
        <f t="shared" si="122"/>
        <v>0</v>
      </c>
      <c r="BK100" s="771">
        <f t="shared" si="122"/>
        <v>0</v>
      </c>
      <c r="BL100" s="771">
        <f t="shared" si="122"/>
        <v>0</v>
      </c>
      <c r="BM100" s="771">
        <f t="shared" si="122"/>
        <v>0</v>
      </c>
      <c r="BN100" s="771">
        <f t="shared" si="122"/>
        <v>0</v>
      </c>
      <c r="BO100" s="771">
        <f t="shared" si="122"/>
        <v>0</v>
      </c>
      <c r="BP100" s="771">
        <f t="shared" si="122"/>
        <v>0</v>
      </c>
      <c r="BQ100" s="771">
        <f t="shared" si="122"/>
        <v>0</v>
      </c>
      <c r="BR100" s="771">
        <f t="shared" si="122"/>
        <v>0</v>
      </c>
      <c r="BS100" s="771">
        <f t="shared" si="122"/>
        <v>0</v>
      </c>
      <c r="BT100" s="771">
        <f t="shared" si="122"/>
        <v>0</v>
      </c>
      <c r="BU100" s="771">
        <f t="shared" si="122"/>
        <v>0</v>
      </c>
      <c r="BV100" s="771">
        <f t="shared" si="122"/>
        <v>0</v>
      </c>
      <c r="BW100" s="771">
        <f t="shared" si="122"/>
        <v>0</v>
      </c>
      <c r="BX100" s="771">
        <f t="shared" si="122"/>
        <v>0</v>
      </c>
      <c r="BY100" s="771">
        <f t="shared" si="122"/>
        <v>0</v>
      </c>
      <c r="BZ100" s="771">
        <f t="shared" si="122"/>
        <v>0</v>
      </c>
      <c r="CA100" s="771">
        <f t="shared" si="122"/>
        <v>0</v>
      </c>
      <c r="CB100" s="771">
        <f t="shared" si="122"/>
        <v>0</v>
      </c>
      <c r="CC100" s="771">
        <f t="shared" si="122"/>
        <v>0</v>
      </c>
      <c r="CD100" s="771">
        <f t="shared" ref="CD100:DK100" si="123">IF($I20="",0,IF($B20=3,0,IF(CC180+ROUNDDOWN($I20*CD140,0)&gt;=$L20,$L20-CC180,ROUNDDOWN($I20*CD140,0))))</f>
        <v>0</v>
      </c>
      <c r="CE100" s="771">
        <f t="shared" si="123"/>
        <v>0</v>
      </c>
      <c r="CF100" s="771">
        <f t="shared" si="123"/>
        <v>0</v>
      </c>
      <c r="CG100" s="771">
        <f t="shared" si="123"/>
        <v>0</v>
      </c>
      <c r="CH100" s="771">
        <f t="shared" si="123"/>
        <v>0</v>
      </c>
      <c r="CI100" s="771">
        <f t="shared" si="123"/>
        <v>0</v>
      </c>
      <c r="CJ100" s="771">
        <f t="shared" si="123"/>
        <v>0</v>
      </c>
      <c r="CK100" s="771">
        <f t="shared" si="123"/>
        <v>0</v>
      </c>
      <c r="CL100" s="771">
        <f t="shared" si="123"/>
        <v>0</v>
      </c>
      <c r="CM100" s="771">
        <f t="shared" si="123"/>
        <v>0</v>
      </c>
      <c r="CN100" s="771">
        <f t="shared" si="123"/>
        <v>0</v>
      </c>
      <c r="CO100" s="771">
        <f t="shared" si="123"/>
        <v>0</v>
      </c>
      <c r="CP100" s="771">
        <f t="shared" si="123"/>
        <v>0</v>
      </c>
      <c r="CQ100" s="771">
        <f t="shared" si="123"/>
        <v>0</v>
      </c>
      <c r="CR100" s="771">
        <f t="shared" si="123"/>
        <v>0</v>
      </c>
      <c r="CS100" s="771">
        <f t="shared" si="123"/>
        <v>0</v>
      </c>
      <c r="CT100" s="771">
        <f t="shared" si="123"/>
        <v>0</v>
      </c>
      <c r="CU100" s="771">
        <f t="shared" si="123"/>
        <v>0</v>
      </c>
      <c r="CV100" s="771">
        <f t="shared" si="123"/>
        <v>0</v>
      </c>
      <c r="CW100" s="771">
        <f t="shared" si="123"/>
        <v>0</v>
      </c>
      <c r="CX100" s="771">
        <f t="shared" si="123"/>
        <v>0</v>
      </c>
      <c r="CY100" s="771">
        <f t="shared" si="123"/>
        <v>0</v>
      </c>
      <c r="CZ100" s="771">
        <f t="shared" si="123"/>
        <v>0</v>
      </c>
      <c r="DA100" s="771">
        <f t="shared" si="123"/>
        <v>0</v>
      </c>
      <c r="DB100" s="771">
        <f t="shared" si="123"/>
        <v>0</v>
      </c>
      <c r="DC100" s="771">
        <f t="shared" si="123"/>
        <v>0</v>
      </c>
      <c r="DD100" s="771">
        <f t="shared" si="123"/>
        <v>0</v>
      </c>
      <c r="DE100" s="771">
        <f t="shared" si="123"/>
        <v>0</v>
      </c>
      <c r="DF100" s="771">
        <f t="shared" si="123"/>
        <v>0</v>
      </c>
      <c r="DG100" s="771">
        <f t="shared" si="123"/>
        <v>0</v>
      </c>
      <c r="DH100" s="771">
        <f t="shared" si="123"/>
        <v>0</v>
      </c>
      <c r="DI100" s="771">
        <f t="shared" si="123"/>
        <v>0</v>
      </c>
      <c r="DJ100" s="771">
        <f t="shared" si="123"/>
        <v>0</v>
      </c>
      <c r="DK100" s="771">
        <f t="shared" si="123"/>
        <v>0</v>
      </c>
    </row>
    <row r="101" spans="47:115" x14ac:dyDescent="0.15">
      <c r="AU101" s="766">
        <f t="shared" si="95"/>
        <v>0</v>
      </c>
      <c r="AV101" s="771">
        <f t="shared" si="91"/>
        <v>0</v>
      </c>
      <c r="AW101" s="771">
        <f t="shared" si="92"/>
        <v>0</v>
      </c>
      <c r="AX101" s="776">
        <f t="shared" ref="AX101:CC101" si="124">IF($I21="",0,IF($B21=3,0,IF(AW181+ROUNDDOWN($I21*AX141,0)&gt;=$L21,$L21-AW181,ROUNDDOWN($I21*AX141,0))))</f>
        <v>0</v>
      </c>
      <c r="AY101" s="771">
        <f t="shared" si="124"/>
        <v>0</v>
      </c>
      <c r="AZ101" s="771">
        <f t="shared" si="124"/>
        <v>0</v>
      </c>
      <c r="BA101" s="771">
        <f t="shared" si="124"/>
        <v>0</v>
      </c>
      <c r="BB101" s="771">
        <f t="shared" si="124"/>
        <v>0</v>
      </c>
      <c r="BC101" s="771">
        <f t="shared" si="124"/>
        <v>0</v>
      </c>
      <c r="BD101" s="771">
        <f t="shared" si="124"/>
        <v>0</v>
      </c>
      <c r="BE101" s="771">
        <f t="shared" si="124"/>
        <v>0</v>
      </c>
      <c r="BF101" s="771">
        <f t="shared" si="124"/>
        <v>0</v>
      </c>
      <c r="BG101" s="771">
        <f t="shared" si="124"/>
        <v>0</v>
      </c>
      <c r="BH101" s="771">
        <f t="shared" si="124"/>
        <v>0</v>
      </c>
      <c r="BI101" s="771">
        <f t="shared" si="124"/>
        <v>0</v>
      </c>
      <c r="BJ101" s="771">
        <f t="shared" si="124"/>
        <v>0</v>
      </c>
      <c r="BK101" s="771">
        <f t="shared" si="124"/>
        <v>0</v>
      </c>
      <c r="BL101" s="771">
        <f t="shared" si="124"/>
        <v>0</v>
      </c>
      <c r="BM101" s="771">
        <f t="shared" si="124"/>
        <v>0</v>
      </c>
      <c r="BN101" s="771">
        <f t="shared" si="124"/>
        <v>0</v>
      </c>
      <c r="BO101" s="771">
        <f t="shared" si="124"/>
        <v>0</v>
      </c>
      <c r="BP101" s="771">
        <f t="shared" si="124"/>
        <v>0</v>
      </c>
      <c r="BQ101" s="771">
        <f t="shared" si="124"/>
        <v>0</v>
      </c>
      <c r="BR101" s="771">
        <f t="shared" si="124"/>
        <v>0</v>
      </c>
      <c r="BS101" s="771">
        <f t="shared" si="124"/>
        <v>0</v>
      </c>
      <c r="BT101" s="771">
        <f t="shared" si="124"/>
        <v>0</v>
      </c>
      <c r="BU101" s="771">
        <f t="shared" si="124"/>
        <v>0</v>
      </c>
      <c r="BV101" s="771">
        <f t="shared" si="124"/>
        <v>0</v>
      </c>
      <c r="BW101" s="771">
        <f t="shared" si="124"/>
        <v>0</v>
      </c>
      <c r="BX101" s="771">
        <f t="shared" si="124"/>
        <v>0</v>
      </c>
      <c r="BY101" s="771">
        <f t="shared" si="124"/>
        <v>0</v>
      </c>
      <c r="BZ101" s="771">
        <f t="shared" si="124"/>
        <v>0</v>
      </c>
      <c r="CA101" s="771">
        <f t="shared" si="124"/>
        <v>0</v>
      </c>
      <c r="CB101" s="771">
        <f t="shared" si="124"/>
        <v>0</v>
      </c>
      <c r="CC101" s="771">
        <f t="shared" si="124"/>
        <v>0</v>
      </c>
      <c r="CD101" s="771">
        <f t="shared" ref="CD101:DK101" si="125">IF($I21="",0,IF($B21=3,0,IF(CC181+ROUNDDOWN($I21*CD141,0)&gt;=$L21,$L21-CC181,ROUNDDOWN($I21*CD141,0))))</f>
        <v>0</v>
      </c>
      <c r="CE101" s="771">
        <f t="shared" si="125"/>
        <v>0</v>
      </c>
      <c r="CF101" s="771">
        <f t="shared" si="125"/>
        <v>0</v>
      </c>
      <c r="CG101" s="771">
        <f t="shared" si="125"/>
        <v>0</v>
      </c>
      <c r="CH101" s="771">
        <f t="shared" si="125"/>
        <v>0</v>
      </c>
      <c r="CI101" s="771">
        <f t="shared" si="125"/>
        <v>0</v>
      </c>
      <c r="CJ101" s="771">
        <f t="shared" si="125"/>
        <v>0</v>
      </c>
      <c r="CK101" s="771">
        <f t="shared" si="125"/>
        <v>0</v>
      </c>
      <c r="CL101" s="771">
        <f t="shared" si="125"/>
        <v>0</v>
      </c>
      <c r="CM101" s="771">
        <f t="shared" si="125"/>
        <v>0</v>
      </c>
      <c r="CN101" s="771">
        <f t="shared" si="125"/>
        <v>0</v>
      </c>
      <c r="CO101" s="771">
        <f t="shared" si="125"/>
        <v>0</v>
      </c>
      <c r="CP101" s="771">
        <f t="shared" si="125"/>
        <v>0</v>
      </c>
      <c r="CQ101" s="771">
        <f t="shared" si="125"/>
        <v>0</v>
      </c>
      <c r="CR101" s="771">
        <f t="shared" si="125"/>
        <v>0</v>
      </c>
      <c r="CS101" s="771">
        <f t="shared" si="125"/>
        <v>0</v>
      </c>
      <c r="CT101" s="771">
        <f t="shared" si="125"/>
        <v>0</v>
      </c>
      <c r="CU101" s="771">
        <f t="shared" si="125"/>
        <v>0</v>
      </c>
      <c r="CV101" s="771">
        <f t="shared" si="125"/>
        <v>0</v>
      </c>
      <c r="CW101" s="771">
        <f t="shared" si="125"/>
        <v>0</v>
      </c>
      <c r="CX101" s="771">
        <f t="shared" si="125"/>
        <v>0</v>
      </c>
      <c r="CY101" s="771">
        <f t="shared" si="125"/>
        <v>0</v>
      </c>
      <c r="CZ101" s="771">
        <f t="shared" si="125"/>
        <v>0</v>
      </c>
      <c r="DA101" s="771">
        <f t="shared" si="125"/>
        <v>0</v>
      </c>
      <c r="DB101" s="771">
        <f t="shared" si="125"/>
        <v>0</v>
      </c>
      <c r="DC101" s="771">
        <f t="shared" si="125"/>
        <v>0</v>
      </c>
      <c r="DD101" s="771">
        <f t="shared" si="125"/>
        <v>0</v>
      </c>
      <c r="DE101" s="771">
        <f t="shared" si="125"/>
        <v>0</v>
      </c>
      <c r="DF101" s="771">
        <f t="shared" si="125"/>
        <v>0</v>
      </c>
      <c r="DG101" s="771">
        <f t="shared" si="125"/>
        <v>0</v>
      </c>
      <c r="DH101" s="771">
        <f t="shared" si="125"/>
        <v>0</v>
      </c>
      <c r="DI101" s="771">
        <f t="shared" si="125"/>
        <v>0</v>
      </c>
      <c r="DJ101" s="771">
        <f t="shared" si="125"/>
        <v>0</v>
      </c>
      <c r="DK101" s="771">
        <f t="shared" si="125"/>
        <v>0</v>
      </c>
    </row>
    <row r="102" spans="47:115" x14ac:dyDescent="0.15">
      <c r="AU102" s="766">
        <f t="shared" si="95"/>
        <v>0</v>
      </c>
      <c r="AV102" s="771">
        <f t="shared" si="91"/>
        <v>0</v>
      </c>
      <c r="AW102" s="771">
        <f t="shared" si="92"/>
        <v>0</v>
      </c>
      <c r="AX102" s="776">
        <f t="shared" ref="AX102:CC102" si="126">IF($I22="",0,IF($B22=3,0,IF(AW182+ROUNDDOWN($I22*AX142,0)&gt;=$L22,$L22-AW182,ROUNDDOWN($I22*AX142,0))))</f>
        <v>0</v>
      </c>
      <c r="AY102" s="771">
        <f t="shared" si="126"/>
        <v>0</v>
      </c>
      <c r="AZ102" s="771">
        <f t="shared" si="126"/>
        <v>0</v>
      </c>
      <c r="BA102" s="771">
        <f t="shared" si="126"/>
        <v>0</v>
      </c>
      <c r="BB102" s="771">
        <f t="shared" si="126"/>
        <v>0</v>
      </c>
      <c r="BC102" s="771">
        <f t="shared" si="126"/>
        <v>0</v>
      </c>
      <c r="BD102" s="771">
        <f t="shared" si="126"/>
        <v>0</v>
      </c>
      <c r="BE102" s="771">
        <f t="shared" si="126"/>
        <v>0</v>
      </c>
      <c r="BF102" s="771">
        <f t="shared" si="126"/>
        <v>0</v>
      </c>
      <c r="BG102" s="771">
        <f t="shared" si="126"/>
        <v>0</v>
      </c>
      <c r="BH102" s="771">
        <f t="shared" si="126"/>
        <v>0</v>
      </c>
      <c r="BI102" s="771">
        <f t="shared" si="126"/>
        <v>0</v>
      </c>
      <c r="BJ102" s="771">
        <f t="shared" si="126"/>
        <v>0</v>
      </c>
      <c r="BK102" s="771">
        <f t="shared" si="126"/>
        <v>0</v>
      </c>
      <c r="BL102" s="771">
        <f t="shared" si="126"/>
        <v>0</v>
      </c>
      <c r="BM102" s="771">
        <f t="shared" si="126"/>
        <v>0</v>
      </c>
      <c r="BN102" s="771">
        <f t="shared" si="126"/>
        <v>0</v>
      </c>
      <c r="BO102" s="771">
        <f t="shared" si="126"/>
        <v>0</v>
      </c>
      <c r="BP102" s="771">
        <f t="shared" si="126"/>
        <v>0</v>
      </c>
      <c r="BQ102" s="771">
        <f t="shared" si="126"/>
        <v>0</v>
      </c>
      <c r="BR102" s="771">
        <f t="shared" si="126"/>
        <v>0</v>
      </c>
      <c r="BS102" s="771">
        <f t="shared" si="126"/>
        <v>0</v>
      </c>
      <c r="BT102" s="771">
        <f t="shared" si="126"/>
        <v>0</v>
      </c>
      <c r="BU102" s="771">
        <f t="shared" si="126"/>
        <v>0</v>
      </c>
      <c r="BV102" s="771">
        <f t="shared" si="126"/>
        <v>0</v>
      </c>
      <c r="BW102" s="771">
        <f t="shared" si="126"/>
        <v>0</v>
      </c>
      <c r="BX102" s="771">
        <f t="shared" si="126"/>
        <v>0</v>
      </c>
      <c r="BY102" s="771">
        <f t="shared" si="126"/>
        <v>0</v>
      </c>
      <c r="BZ102" s="771">
        <f t="shared" si="126"/>
        <v>0</v>
      </c>
      <c r="CA102" s="771">
        <f t="shared" si="126"/>
        <v>0</v>
      </c>
      <c r="CB102" s="771">
        <f t="shared" si="126"/>
        <v>0</v>
      </c>
      <c r="CC102" s="771">
        <f t="shared" si="126"/>
        <v>0</v>
      </c>
      <c r="CD102" s="771">
        <f t="shared" ref="CD102:DK102" si="127">IF($I22="",0,IF($B22=3,0,IF(CC182+ROUNDDOWN($I22*CD142,0)&gt;=$L22,$L22-CC182,ROUNDDOWN($I22*CD142,0))))</f>
        <v>0</v>
      </c>
      <c r="CE102" s="771">
        <f t="shared" si="127"/>
        <v>0</v>
      </c>
      <c r="CF102" s="771">
        <f t="shared" si="127"/>
        <v>0</v>
      </c>
      <c r="CG102" s="771">
        <f t="shared" si="127"/>
        <v>0</v>
      </c>
      <c r="CH102" s="771">
        <f t="shared" si="127"/>
        <v>0</v>
      </c>
      <c r="CI102" s="771">
        <f t="shared" si="127"/>
        <v>0</v>
      </c>
      <c r="CJ102" s="771">
        <f t="shared" si="127"/>
        <v>0</v>
      </c>
      <c r="CK102" s="771">
        <f t="shared" si="127"/>
        <v>0</v>
      </c>
      <c r="CL102" s="771">
        <f t="shared" si="127"/>
        <v>0</v>
      </c>
      <c r="CM102" s="771">
        <f t="shared" si="127"/>
        <v>0</v>
      </c>
      <c r="CN102" s="771">
        <f t="shared" si="127"/>
        <v>0</v>
      </c>
      <c r="CO102" s="771">
        <f t="shared" si="127"/>
        <v>0</v>
      </c>
      <c r="CP102" s="771">
        <f t="shared" si="127"/>
        <v>0</v>
      </c>
      <c r="CQ102" s="771">
        <f t="shared" si="127"/>
        <v>0</v>
      </c>
      <c r="CR102" s="771">
        <f t="shared" si="127"/>
        <v>0</v>
      </c>
      <c r="CS102" s="771">
        <f t="shared" si="127"/>
        <v>0</v>
      </c>
      <c r="CT102" s="771">
        <f t="shared" si="127"/>
        <v>0</v>
      </c>
      <c r="CU102" s="771">
        <f t="shared" si="127"/>
        <v>0</v>
      </c>
      <c r="CV102" s="771">
        <f t="shared" si="127"/>
        <v>0</v>
      </c>
      <c r="CW102" s="771">
        <f t="shared" si="127"/>
        <v>0</v>
      </c>
      <c r="CX102" s="771">
        <f t="shared" si="127"/>
        <v>0</v>
      </c>
      <c r="CY102" s="771">
        <f t="shared" si="127"/>
        <v>0</v>
      </c>
      <c r="CZ102" s="771">
        <f t="shared" si="127"/>
        <v>0</v>
      </c>
      <c r="DA102" s="771">
        <f t="shared" si="127"/>
        <v>0</v>
      </c>
      <c r="DB102" s="771">
        <f t="shared" si="127"/>
        <v>0</v>
      </c>
      <c r="DC102" s="771">
        <f t="shared" si="127"/>
        <v>0</v>
      </c>
      <c r="DD102" s="771">
        <f t="shared" si="127"/>
        <v>0</v>
      </c>
      <c r="DE102" s="771">
        <f t="shared" si="127"/>
        <v>0</v>
      </c>
      <c r="DF102" s="771">
        <f t="shared" si="127"/>
        <v>0</v>
      </c>
      <c r="DG102" s="771">
        <f t="shared" si="127"/>
        <v>0</v>
      </c>
      <c r="DH102" s="771">
        <f t="shared" si="127"/>
        <v>0</v>
      </c>
      <c r="DI102" s="771">
        <f t="shared" si="127"/>
        <v>0</v>
      </c>
      <c r="DJ102" s="771">
        <f t="shared" si="127"/>
        <v>0</v>
      </c>
      <c r="DK102" s="771">
        <f t="shared" si="127"/>
        <v>0</v>
      </c>
    </row>
    <row r="103" spans="47:115" x14ac:dyDescent="0.15">
      <c r="AU103" s="766">
        <f t="shared" si="95"/>
        <v>0</v>
      </c>
      <c r="AV103" s="771">
        <f t="shared" si="91"/>
        <v>0</v>
      </c>
      <c r="AW103" s="771">
        <f t="shared" si="92"/>
        <v>0</v>
      </c>
      <c r="AX103" s="776">
        <f t="shared" ref="AX103:CC103" si="128">IF($I23="",0,IF($B23=3,0,IF(AW183+ROUNDDOWN($I23*AX143,0)&gt;=$L23,$L23-AW183,ROUNDDOWN($I23*AX143,0))))</f>
        <v>0</v>
      </c>
      <c r="AY103" s="771">
        <f t="shared" si="128"/>
        <v>0</v>
      </c>
      <c r="AZ103" s="771">
        <f t="shared" si="128"/>
        <v>0</v>
      </c>
      <c r="BA103" s="771">
        <f t="shared" si="128"/>
        <v>0</v>
      </c>
      <c r="BB103" s="771">
        <f t="shared" si="128"/>
        <v>0</v>
      </c>
      <c r="BC103" s="771">
        <f t="shared" si="128"/>
        <v>0</v>
      </c>
      <c r="BD103" s="771">
        <f t="shared" si="128"/>
        <v>0</v>
      </c>
      <c r="BE103" s="771">
        <f t="shared" si="128"/>
        <v>0</v>
      </c>
      <c r="BF103" s="771">
        <f t="shared" si="128"/>
        <v>0</v>
      </c>
      <c r="BG103" s="771">
        <f t="shared" si="128"/>
        <v>0</v>
      </c>
      <c r="BH103" s="771">
        <f t="shared" si="128"/>
        <v>0</v>
      </c>
      <c r="BI103" s="771">
        <f t="shared" si="128"/>
        <v>0</v>
      </c>
      <c r="BJ103" s="771">
        <f t="shared" si="128"/>
        <v>0</v>
      </c>
      <c r="BK103" s="771">
        <f t="shared" si="128"/>
        <v>0</v>
      </c>
      <c r="BL103" s="771">
        <f t="shared" si="128"/>
        <v>0</v>
      </c>
      <c r="BM103" s="771">
        <f t="shared" si="128"/>
        <v>0</v>
      </c>
      <c r="BN103" s="771">
        <f t="shared" si="128"/>
        <v>0</v>
      </c>
      <c r="BO103" s="771">
        <f t="shared" si="128"/>
        <v>0</v>
      </c>
      <c r="BP103" s="771">
        <f t="shared" si="128"/>
        <v>0</v>
      </c>
      <c r="BQ103" s="771">
        <f t="shared" si="128"/>
        <v>0</v>
      </c>
      <c r="BR103" s="771">
        <f t="shared" si="128"/>
        <v>0</v>
      </c>
      <c r="BS103" s="771">
        <f t="shared" si="128"/>
        <v>0</v>
      </c>
      <c r="BT103" s="771">
        <f t="shared" si="128"/>
        <v>0</v>
      </c>
      <c r="BU103" s="771">
        <f t="shared" si="128"/>
        <v>0</v>
      </c>
      <c r="BV103" s="771">
        <f t="shared" si="128"/>
        <v>0</v>
      </c>
      <c r="BW103" s="771">
        <f t="shared" si="128"/>
        <v>0</v>
      </c>
      <c r="BX103" s="771">
        <f t="shared" si="128"/>
        <v>0</v>
      </c>
      <c r="BY103" s="771">
        <f t="shared" si="128"/>
        <v>0</v>
      </c>
      <c r="BZ103" s="771">
        <f t="shared" si="128"/>
        <v>0</v>
      </c>
      <c r="CA103" s="771">
        <f t="shared" si="128"/>
        <v>0</v>
      </c>
      <c r="CB103" s="771">
        <f t="shared" si="128"/>
        <v>0</v>
      </c>
      <c r="CC103" s="771">
        <f t="shared" si="128"/>
        <v>0</v>
      </c>
      <c r="CD103" s="771">
        <f t="shared" ref="CD103:DK103" si="129">IF($I23="",0,IF($B23=3,0,IF(CC183+ROUNDDOWN($I23*CD143,0)&gt;=$L23,$L23-CC183,ROUNDDOWN($I23*CD143,0))))</f>
        <v>0</v>
      </c>
      <c r="CE103" s="771">
        <f t="shared" si="129"/>
        <v>0</v>
      </c>
      <c r="CF103" s="771">
        <f t="shared" si="129"/>
        <v>0</v>
      </c>
      <c r="CG103" s="771">
        <f t="shared" si="129"/>
        <v>0</v>
      </c>
      <c r="CH103" s="771">
        <f t="shared" si="129"/>
        <v>0</v>
      </c>
      <c r="CI103" s="771">
        <f t="shared" si="129"/>
        <v>0</v>
      </c>
      <c r="CJ103" s="771">
        <f t="shared" si="129"/>
        <v>0</v>
      </c>
      <c r="CK103" s="771">
        <f t="shared" si="129"/>
        <v>0</v>
      </c>
      <c r="CL103" s="771">
        <f t="shared" si="129"/>
        <v>0</v>
      </c>
      <c r="CM103" s="771">
        <f t="shared" si="129"/>
        <v>0</v>
      </c>
      <c r="CN103" s="771">
        <f t="shared" si="129"/>
        <v>0</v>
      </c>
      <c r="CO103" s="771">
        <f t="shared" si="129"/>
        <v>0</v>
      </c>
      <c r="CP103" s="771">
        <f t="shared" si="129"/>
        <v>0</v>
      </c>
      <c r="CQ103" s="771">
        <f t="shared" si="129"/>
        <v>0</v>
      </c>
      <c r="CR103" s="771">
        <f t="shared" si="129"/>
        <v>0</v>
      </c>
      <c r="CS103" s="771">
        <f t="shared" si="129"/>
        <v>0</v>
      </c>
      <c r="CT103" s="771">
        <f t="shared" si="129"/>
        <v>0</v>
      </c>
      <c r="CU103" s="771">
        <f t="shared" si="129"/>
        <v>0</v>
      </c>
      <c r="CV103" s="771">
        <f t="shared" si="129"/>
        <v>0</v>
      </c>
      <c r="CW103" s="771">
        <f t="shared" si="129"/>
        <v>0</v>
      </c>
      <c r="CX103" s="771">
        <f t="shared" si="129"/>
        <v>0</v>
      </c>
      <c r="CY103" s="771">
        <f t="shared" si="129"/>
        <v>0</v>
      </c>
      <c r="CZ103" s="771">
        <f t="shared" si="129"/>
        <v>0</v>
      </c>
      <c r="DA103" s="771">
        <f t="shared" si="129"/>
        <v>0</v>
      </c>
      <c r="DB103" s="771">
        <f t="shared" si="129"/>
        <v>0</v>
      </c>
      <c r="DC103" s="771">
        <f t="shared" si="129"/>
        <v>0</v>
      </c>
      <c r="DD103" s="771">
        <f t="shared" si="129"/>
        <v>0</v>
      </c>
      <c r="DE103" s="771">
        <f t="shared" si="129"/>
        <v>0</v>
      </c>
      <c r="DF103" s="771">
        <f t="shared" si="129"/>
        <v>0</v>
      </c>
      <c r="DG103" s="771">
        <f t="shared" si="129"/>
        <v>0</v>
      </c>
      <c r="DH103" s="771">
        <f t="shared" si="129"/>
        <v>0</v>
      </c>
      <c r="DI103" s="771">
        <f t="shared" si="129"/>
        <v>0</v>
      </c>
      <c r="DJ103" s="771">
        <f t="shared" si="129"/>
        <v>0</v>
      </c>
      <c r="DK103" s="771">
        <f t="shared" si="129"/>
        <v>0</v>
      </c>
    </row>
    <row r="104" spans="47:115" x14ac:dyDescent="0.15">
      <c r="AU104" s="766">
        <f t="shared" si="95"/>
        <v>0</v>
      </c>
      <c r="AV104" s="771">
        <f t="shared" si="91"/>
        <v>0</v>
      </c>
      <c r="AW104" s="771">
        <f t="shared" si="92"/>
        <v>0</v>
      </c>
      <c r="AX104" s="776">
        <f t="shared" ref="AX104:CC104" si="130">IF($I24="",0,IF($B24=3,0,IF(AW184+ROUNDDOWN($I24*AX144,0)&gt;=$L24,$L24-AW184,ROUNDDOWN($I24*AX144,0))))</f>
        <v>0</v>
      </c>
      <c r="AY104" s="771">
        <f t="shared" si="130"/>
        <v>0</v>
      </c>
      <c r="AZ104" s="771">
        <f t="shared" si="130"/>
        <v>0</v>
      </c>
      <c r="BA104" s="771">
        <f t="shared" si="130"/>
        <v>0</v>
      </c>
      <c r="BB104" s="771">
        <f t="shared" si="130"/>
        <v>0</v>
      </c>
      <c r="BC104" s="771">
        <f t="shared" si="130"/>
        <v>0</v>
      </c>
      <c r="BD104" s="771">
        <f t="shared" si="130"/>
        <v>0</v>
      </c>
      <c r="BE104" s="771">
        <f t="shared" si="130"/>
        <v>0</v>
      </c>
      <c r="BF104" s="771">
        <f t="shared" si="130"/>
        <v>0</v>
      </c>
      <c r="BG104" s="771">
        <f t="shared" si="130"/>
        <v>0</v>
      </c>
      <c r="BH104" s="771">
        <f t="shared" si="130"/>
        <v>0</v>
      </c>
      <c r="BI104" s="771">
        <f t="shared" si="130"/>
        <v>0</v>
      </c>
      <c r="BJ104" s="771">
        <f t="shared" si="130"/>
        <v>0</v>
      </c>
      <c r="BK104" s="771">
        <f t="shared" si="130"/>
        <v>0</v>
      </c>
      <c r="BL104" s="771">
        <f t="shared" si="130"/>
        <v>0</v>
      </c>
      <c r="BM104" s="771">
        <f t="shared" si="130"/>
        <v>0</v>
      </c>
      <c r="BN104" s="771">
        <f t="shared" si="130"/>
        <v>0</v>
      </c>
      <c r="BO104" s="771">
        <f t="shared" si="130"/>
        <v>0</v>
      </c>
      <c r="BP104" s="771">
        <f t="shared" si="130"/>
        <v>0</v>
      </c>
      <c r="BQ104" s="771">
        <f t="shared" si="130"/>
        <v>0</v>
      </c>
      <c r="BR104" s="771">
        <f t="shared" si="130"/>
        <v>0</v>
      </c>
      <c r="BS104" s="771">
        <f t="shared" si="130"/>
        <v>0</v>
      </c>
      <c r="BT104" s="771">
        <f t="shared" si="130"/>
        <v>0</v>
      </c>
      <c r="BU104" s="771">
        <f t="shared" si="130"/>
        <v>0</v>
      </c>
      <c r="BV104" s="771">
        <f t="shared" si="130"/>
        <v>0</v>
      </c>
      <c r="BW104" s="771">
        <f t="shared" si="130"/>
        <v>0</v>
      </c>
      <c r="BX104" s="771">
        <f t="shared" si="130"/>
        <v>0</v>
      </c>
      <c r="BY104" s="771">
        <f t="shared" si="130"/>
        <v>0</v>
      </c>
      <c r="BZ104" s="771">
        <f t="shared" si="130"/>
        <v>0</v>
      </c>
      <c r="CA104" s="771">
        <f t="shared" si="130"/>
        <v>0</v>
      </c>
      <c r="CB104" s="771">
        <f t="shared" si="130"/>
        <v>0</v>
      </c>
      <c r="CC104" s="771">
        <f t="shared" si="130"/>
        <v>0</v>
      </c>
      <c r="CD104" s="771">
        <f t="shared" ref="CD104:DK104" si="131">IF($I24="",0,IF($B24=3,0,IF(CC184+ROUNDDOWN($I24*CD144,0)&gt;=$L24,$L24-CC184,ROUNDDOWN($I24*CD144,0))))</f>
        <v>0</v>
      </c>
      <c r="CE104" s="771">
        <f t="shared" si="131"/>
        <v>0</v>
      </c>
      <c r="CF104" s="771">
        <f t="shared" si="131"/>
        <v>0</v>
      </c>
      <c r="CG104" s="771">
        <f t="shared" si="131"/>
        <v>0</v>
      </c>
      <c r="CH104" s="771">
        <f t="shared" si="131"/>
        <v>0</v>
      </c>
      <c r="CI104" s="771">
        <f t="shared" si="131"/>
        <v>0</v>
      </c>
      <c r="CJ104" s="771">
        <f t="shared" si="131"/>
        <v>0</v>
      </c>
      <c r="CK104" s="771">
        <f t="shared" si="131"/>
        <v>0</v>
      </c>
      <c r="CL104" s="771">
        <f t="shared" si="131"/>
        <v>0</v>
      </c>
      <c r="CM104" s="771">
        <f t="shared" si="131"/>
        <v>0</v>
      </c>
      <c r="CN104" s="771">
        <f t="shared" si="131"/>
        <v>0</v>
      </c>
      <c r="CO104" s="771">
        <f t="shared" si="131"/>
        <v>0</v>
      </c>
      <c r="CP104" s="771">
        <f t="shared" si="131"/>
        <v>0</v>
      </c>
      <c r="CQ104" s="771">
        <f t="shared" si="131"/>
        <v>0</v>
      </c>
      <c r="CR104" s="771">
        <f t="shared" si="131"/>
        <v>0</v>
      </c>
      <c r="CS104" s="771">
        <f t="shared" si="131"/>
        <v>0</v>
      </c>
      <c r="CT104" s="771">
        <f t="shared" si="131"/>
        <v>0</v>
      </c>
      <c r="CU104" s="771">
        <f t="shared" si="131"/>
        <v>0</v>
      </c>
      <c r="CV104" s="771">
        <f t="shared" si="131"/>
        <v>0</v>
      </c>
      <c r="CW104" s="771">
        <f t="shared" si="131"/>
        <v>0</v>
      </c>
      <c r="CX104" s="771">
        <f t="shared" si="131"/>
        <v>0</v>
      </c>
      <c r="CY104" s="771">
        <f t="shared" si="131"/>
        <v>0</v>
      </c>
      <c r="CZ104" s="771">
        <f t="shared" si="131"/>
        <v>0</v>
      </c>
      <c r="DA104" s="771">
        <f t="shared" si="131"/>
        <v>0</v>
      </c>
      <c r="DB104" s="771">
        <f t="shared" si="131"/>
        <v>0</v>
      </c>
      <c r="DC104" s="771">
        <f t="shared" si="131"/>
        <v>0</v>
      </c>
      <c r="DD104" s="771">
        <f t="shared" si="131"/>
        <v>0</v>
      </c>
      <c r="DE104" s="771">
        <f t="shared" si="131"/>
        <v>0</v>
      </c>
      <c r="DF104" s="771">
        <f t="shared" si="131"/>
        <v>0</v>
      </c>
      <c r="DG104" s="771">
        <f t="shared" si="131"/>
        <v>0</v>
      </c>
      <c r="DH104" s="771">
        <f t="shared" si="131"/>
        <v>0</v>
      </c>
      <c r="DI104" s="771">
        <f t="shared" si="131"/>
        <v>0</v>
      </c>
      <c r="DJ104" s="771">
        <f t="shared" si="131"/>
        <v>0</v>
      </c>
      <c r="DK104" s="771">
        <f t="shared" si="131"/>
        <v>0</v>
      </c>
    </row>
    <row r="105" spans="47:115" x14ac:dyDescent="0.15">
      <c r="AU105" s="766">
        <f t="shared" si="95"/>
        <v>0</v>
      </c>
      <c r="AV105" s="771">
        <f t="shared" si="91"/>
        <v>0</v>
      </c>
      <c r="AW105" s="771">
        <f t="shared" si="92"/>
        <v>0</v>
      </c>
      <c r="AX105" s="776">
        <f t="shared" ref="AX105:CC105" si="132">IF($I25="",0,IF($B25=3,0,IF(AW185+ROUNDDOWN($I25*AX145,0)&gt;=$L25,$L25-AW185,ROUNDDOWN($I25*AX145,0))))</f>
        <v>0</v>
      </c>
      <c r="AY105" s="771">
        <f t="shared" si="132"/>
        <v>0</v>
      </c>
      <c r="AZ105" s="771">
        <f t="shared" si="132"/>
        <v>0</v>
      </c>
      <c r="BA105" s="771">
        <f t="shared" si="132"/>
        <v>0</v>
      </c>
      <c r="BB105" s="771">
        <f t="shared" si="132"/>
        <v>0</v>
      </c>
      <c r="BC105" s="771">
        <f t="shared" si="132"/>
        <v>0</v>
      </c>
      <c r="BD105" s="771">
        <f t="shared" si="132"/>
        <v>0</v>
      </c>
      <c r="BE105" s="771">
        <f t="shared" si="132"/>
        <v>0</v>
      </c>
      <c r="BF105" s="771">
        <f t="shared" si="132"/>
        <v>0</v>
      </c>
      <c r="BG105" s="771">
        <f t="shared" si="132"/>
        <v>0</v>
      </c>
      <c r="BH105" s="771">
        <f t="shared" si="132"/>
        <v>0</v>
      </c>
      <c r="BI105" s="771">
        <f t="shared" si="132"/>
        <v>0</v>
      </c>
      <c r="BJ105" s="771">
        <f t="shared" si="132"/>
        <v>0</v>
      </c>
      <c r="BK105" s="771">
        <f t="shared" si="132"/>
        <v>0</v>
      </c>
      <c r="BL105" s="771">
        <f t="shared" si="132"/>
        <v>0</v>
      </c>
      <c r="BM105" s="771">
        <f t="shared" si="132"/>
        <v>0</v>
      </c>
      <c r="BN105" s="771">
        <f t="shared" si="132"/>
        <v>0</v>
      </c>
      <c r="BO105" s="771">
        <f t="shared" si="132"/>
        <v>0</v>
      </c>
      <c r="BP105" s="771">
        <f t="shared" si="132"/>
        <v>0</v>
      </c>
      <c r="BQ105" s="771">
        <f t="shared" si="132"/>
        <v>0</v>
      </c>
      <c r="BR105" s="771">
        <f t="shared" si="132"/>
        <v>0</v>
      </c>
      <c r="BS105" s="771">
        <f t="shared" si="132"/>
        <v>0</v>
      </c>
      <c r="BT105" s="771">
        <f t="shared" si="132"/>
        <v>0</v>
      </c>
      <c r="BU105" s="771">
        <f t="shared" si="132"/>
        <v>0</v>
      </c>
      <c r="BV105" s="771">
        <f t="shared" si="132"/>
        <v>0</v>
      </c>
      <c r="BW105" s="771">
        <f t="shared" si="132"/>
        <v>0</v>
      </c>
      <c r="BX105" s="771">
        <f t="shared" si="132"/>
        <v>0</v>
      </c>
      <c r="BY105" s="771">
        <f t="shared" si="132"/>
        <v>0</v>
      </c>
      <c r="BZ105" s="771">
        <f t="shared" si="132"/>
        <v>0</v>
      </c>
      <c r="CA105" s="771">
        <f t="shared" si="132"/>
        <v>0</v>
      </c>
      <c r="CB105" s="771">
        <f t="shared" si="132"/>
        <v>0</v>
      </c>
      <c r="CC105" s="771">
        <f t="shared" si="132"/>
        <v>0</v>
      </c>
      <c r="CD105" s="771">
        <f t="shared" ref="CD105:DK105" si="133">IF($I25="",0,IF($B25=3,0,IF(CC185+ROUNDDOWN($I25*CD145,0)&gt;=$L25,$L25-CC185,ROUNDDOWN($I25*CD145,0))))</f>
        <v>0</v>
      </c>
      <c r="CE105" s="771">
        <f t="shared" si="133"/>
        <v>0</v>
      </c>
      <c r="CF105" s="771">
        <f t="shared" si="133"/>
        <v>0</v>
      </c>
      <c r="CG105" s="771">
        <f t="shared" si="133"/>
        <v>0</v>
      </c>
      <c r="CH105" s="771">
        <f t="shared" si="133"/>
        <v>0</v>
      </c>
      <c r="CI105" s="771">
        <f t="shared" si="133"/>
        <v>0</v>
      </c>
      <c r="CJ105" s="771">
        <f t="shared" si="133"/>
        <v>0</v>
      </c>
      <c r="CK105" s="771">
        <f t="shared" si="133"/>
        <v>0</v>
      </c>
      <c r="CL105" s="771">
        <f t="shared" si="133"/>
        <v>0</v>
      </c>
      <c r="CM105" s="771">
        <f t="shared" si="133"/>
        <v>0</v>
      </c>
      <c r="CN105" s="771">
        <f t="shared" si="133"/>
        <v>0</v>
      </c>
      <c r="CO105" s="771">
        <f t="shared" si="133"/>
        <v>0</v>
      </c>
      <c r="CP105" s="771">
        <f t="shared" si="133"/>
        <v>0</v>
      </c>
      <c r="CQ105" s="771">
        <f t="shared" si="133"/>
        <v>0</v>
      </c>
      <c r="CR105" s="771">
        <f t="shared" si="133"/>
        <v>0</v>
      </c>
      <c r="CS105" s="771">
        <f t="shared" si="133"/>
        <v>0</v>
      </c>
      <c r="CT105" s="771">
        <f t="shared" si="133"/>
        <v>0</v>
      </c>
      <c r="CU105" s="771">
        <f t="shared" si="133"/>
        <v>0</v>
      </c>
      <c r="CV105" s="771">
        <f t="shared" si="133"/>
        <v>0</v>
      </c>
      <c r="CW105" s="771">
        <f t="shared" si="133"/>
        <v>0</v>
      </c>
      <c r="CX105" s="771">
        <f t="shared" si="133"/>
        <v>0</v>
      </c>
      <c r="CY105" s="771">
        <f t="shared" si="133"/>
        <v>0</v>
      </c>
      <c r="CZ105" s="771">
        <f t="shared" si="133"/>
        <v>0</v>
      </c>
      <c r="DA105" s="771">
        <f t="shared" si="133"/>
        <v>0</v>
      </c>
      <c r="DB105" s="771">
        <f t="shared" si="133"/>
        <v>0</v>
      </c>
      <c r="DC105" s="771">
        <f t="shared" si="133"/>
        <v>0</v>
      </c>
      <c r="DD105" s="771">
        <f t="shared" si="133"/>
        <v>0</v>
      </c>
      <c r="DE105" s="771">
        <f t="shared" si="133"/>
        <v>0</v>
      </c>
      <c r="DF105" s="771">
        <f t="shared" si="133"/>
        <v>0</v>
      </c>
      <c r="DG105" s="771">
        <f t="shared" si="133"/>
        <v>0</v>
      </c>
      <c r="DH105" s="771">
        <f t="shared" si="133"/>
        <v>0</v>
      </c>
      <c r="DI105" s="771">
        <f t="shared" si="133"/>
        <v>0</v>
      </c>
      <c r="DJ105" s="771">
        <f t="shared" si="133"/>
        <v>0</v>
      </c>
      <c r="DK105" s="771">
        <f t="shared" si="133"/>
        <v>0</v>
      </c>
    </row>
    <row r="106" spans="47:115" x14ac:dyDescent="0.15">
      <c r="AU106" s="766">
        <f t="shared" si="95"/>
        <v>0</v>
      </c>
      <c r="AV106" s="771">
        <f t="shared" si="91"/>
        <v>0</v>
      </c>
      <c r="AW106" s="771">
        <f t="shared" si="92"/>
        <v>0</v>
      </c>
      <c r="AX106" s="776">
        <f t="shared" ref="AX106:CC106" si="134">IF($I26="",0,IF($B26=3,0,IF(AW186+ROUNDDOWN($I26*AX146,0)&gt;=$L26,$L26-AW186,ROUNDDOWN($I26*AX146,0))))</f>
        <v>0</v>
      </c>
      <c r="AY106" s="771">
        <f t="shared" si="134"/>
        <v>0</v>
      </c>
      <c r="AZ106" s="771">
        <f t="shared" si="134"/>
        <v>0</v>
      </c>
      <c r="BA106" s="771">
        <f t="shared" si="134"/>
        <v>0</v>
      </c>
      <c r="BB106" s="771">
        <f t="shared" si="134"/>
        <v>0</v>
      </c>
      <c r="BC106" s="771">
        <f t="shared" si="134"/>
        <v>0</v>
      </c>
      <c r="BD106" s="771">
        <f t="shared" si="134"/>
        <v>0</v>
      </c>
      <c r="BE106" s="771">
        <f t="shared" si="134"/>
        <v>0</v>
      </c>
      <c r="BF106" s="771">
        <f t="shared" si="134"/>
        <v>0</v>
      </c>
      <c r="BG106" s="771">
        <f t="shared" si="134"/>
        <v>0</v>
      </c>
      <c r="BH106" s="771">
        <f t="shared" si="134"/>
        <v>0</v>
      </c>
      <c r="BI106" s="771">
        <f t="shared" si="134"/>
        <v>0</v>
      </c>
      <c r="BJ106" s="771">
        <f t="shared" si="134"/>
        <v>0</v>
      </c>
      <c r="BK106" s="771">
        <f t="shared" si="134"/>
        <v>0</v>
      </c>
      <c r="BL106" s="771">
        <f t="shared" si="134"/>
        <v>0</v>
      </c>
      <c r="BM106" s="771">
        <f t="shared" si="134"/>
        <v>0</v>
      </c>
      <c r="BN106" s="771">
        <f t="shared" si="134"/>
        <v>0</v>
      </c>
      <c r="BO106" s="771">
        <f t="shared" si="134"/>
        <v>0</v>
      </c>
      <c r="BP106" s="771">
        <f t="shared" si="134"/>
        <v>0</v>
      </c>
      <c r="BQ106" s="771">
        <f t="shared" si="134"/>
        <v>0</v>
      </c>
      <c r="BR106" s="771">
        <f t="shared" si="134"/>
        <v>0</v>
      </c>
      <c r="BS106" s="771">
        <f t="shared" si="134"/>
        <v>0</v>
      </c>
      <c r="BT106" s="771">
        <f t="shared" si="134"/>
        <v>0</v>
      </c>
      <c r="BU106" s="771">
        <f t="shared" si="134"/>
        <v>0</v>
      </c>
      <c r="BV106" s="771">
        <f t="shared" si="134"/>
        <v>0</v>
      </c>
      <c r="BW106" s="771">
        <f t="shared" si="134"/>
        <v>0</v>
      </c>
      <c r="BX106" s="771">
        <f t="shared" si="134"/>
        <v>0</v>
      </c>
      <c r="BY106" s="771">
        <f t="shared" si="134"/>
        <v>0</v>
      </c>
      <c r="BZ106" s="771">
        <f t="shared" si="134"/>
        <v>0</v>
      </c>
      <c r="CA106" s="771">
        <f t="shared" si="134"/>
        <v>0</v>
      </c>
      <c r="CB106" s="771">
        <f t="shared" si="134"/>
        <v>0</v>
      </c>
      <c r="CC106" s="771">
        <f t="shared" si="134"/>
        <v>0</v>
      </c>
      <c r="CD106" s="771">
        <f t="shared" ref="CD106:DK106" si="135">IF($I26="",0,IF($B26=3,0,IF(CC186+ROUNDDOWN($I26*CD146,0)&gt;=$L26,$L26-CC186,ROUNDDOWN($I26*CD146,0))))</f>
        <v>0</v>
      </c>
      <c r="CE106" s="771">
        <f t="shared" si="135"/>
        <v>0</v>
      </c>
      <c r="CF106" s="771">
        <f t="shared" si="135"/>
        <v>0</v>
      </c>
      <c r="CG106" s="771">
        <f t="shared" si="135"/>
        <v>0</v>
      </c>
      <c r="CH106" s="771">
        <f t="shared" si="135"/>
        <v>0</v>
      </c>
      <c r="CI106" s="771">
        <f t="shared" si="135"/>
        <v>0</v>
      </c>
      <c r="CJ106" s="771">
        <f t="shared" si="135"/>
        <v>0</v>
      </c>
      <c r="CK106" s="771">
        <f t="shared" si="135"/>
        <v>0</v>
      </c>
      <c r="CL106" s="771">
        <f t="shared" si="135"/>
        <v>0</v>
      </c>
      <c r="CM106" s="771">
        <f t="shared" si="135"/>
        <v>0</v>
      </c>
      <c r="CN106" s="771">
        <f t="shared" si="135"/>
        <v>0</v>
      </c>
      <c r="CO106" s="771">
        <f t="shared" si="135"/>
        <v>0</v>
      </c>
      <c r="CP106" s="771">
        <f t="shared" si="135"/>
        <v>0</v>
      </c>
      <c r="CQ106" s="771">
        <f t="shared" si="135"/>
        <v>0</v>
      </c>
      <c r="CR106" s="771">
        <f t="shared" si="135"/>
        <v>0</v>
      </c>
      <c r="CS106" s="771">
        <f t="shared" si="135"/>
        <v>0</v>
      </c>
      <c r="CT106" s="771">
        <f t="shared" si="135"/>
        <v>0</v>
      </c>
      <c r="CU106" s="771">
        <f t="shared" si="135"/>
        <v>0</v>
      </c>
      <c r="CV106" s="771">
        <f t="shared" si="135"/>
        <v>0</v>
      </c>
      <c r="CW106" s="771">
        <f t="shared" si="135"/>
        <v>0</v>
      </c>
      <c r="CX106" s="771">
        <f t="shared" si="135"/>
        <v>0</v>
      </c>
      <c r="CY106" s="771">
        <f t="shared" si="135"/>
        <v>0</v>
      </c>
      <c r="CZ106" s="771">
        <f t="shared" si="135"/>
        <v>0</v>
      </c>
      <c r="DA106" s="771">
        <f t="shared" si="135"/>
        <v>0</v>
      </c>
      <c r="DB106" s="771">
        <f t="shared" si="135"/>
        <v>0</v>
      </c>
      <c r="DC106" s="771">
        <f t="shared" si="135"/>
        <v>0</v>
      </c>
      <c r="DD106" s="771">
        <f t="shared" si="135"/>
        <v>0</v>
      </c>
      <c r="DE106" s="771">
        <f t="shared" si="135"/>
        <v>0</v>
      </c>
      <c r="DF106" s="771">
        <f t="shared" si="135"/>
        <v>0</v>
      </c>
      <c r="DG106" s="771">
        <f t="shared" si="135"/>
        <v>0</v>
      </c>
      <c r="DH106" s="771">
        <f t="shared" si="135"/>
        <v>0</v>
      </c>
      <c r="DI106" s="771">
        <f t="shared" si="135"/>
        <v>0</v>
      </c>
      <c r="DJ106" s="771">
        <f t="shared" si="135"/>
        <v>0</v>
      </c>
      <c r="DK106" s="771">
        <f t="shared" si="135"/>
        <v>0</v>
      </c>
    </row>
    <row r="107" spans="47:115" x14ac:dyDescent="0.15">
      <c r="AU107" s="766">
        <f t="shared" si="95"/>
        <v>0</v>
      </c>
      <c r="AV107" s="771">
        <f t="shared" si="91"/>
        <v>0</v>
      </c>
      <c r="AW107" s="771">
        <f t="shared" si="92"/>
        <v>0</v>
      </c>
      <c r="AX107" s="776">
        <f t="shared" ref="AX107:CC107" si="136">IF($I27="",0,IF($B27=3,0,IF(AW187+ROUNDDOWN($I27*AX147,0)&gt;=$L27,$L27-AW187,ROUNDDOWN($I27*AX147,0))))</f>
        <v>0</v>
      </c>
      <c r="AY107" s="771">
        <f t="shared" si="136"/>
        <v>0</v>
      </c>
      <c r="AZ107" s="771">
        <f t="shared" si="136"/>
        <v>0</v>
      </c>
      <c r="BA107" s="771">
        <f t="shared" si="136"/>
        <v>0</v>
      </c>
      <c r="BB107" s="771">
        <f t="shared" si="136"/>
        <v>0</v>
      </c>
      <c r="BC107" s="771">
        <f t="shared" si="136"/>
        <v>0</v>
      </c>
      <c r="BD107" s="771">
        <f t="shared" si="136"/>
        <v>0</v>
      </c>
      <c r="BE107" s="771">
        <f t="shared" si="136"/>
        <v>0</v>
      </c>
      <c r="BF107" s="771">
        <f t="shared" si="136"/>
        <v>0</v>
      </c>
      <c r="BG107" s="771">
        <f t="shared" si="136"/>
        <v>0</v>
      </c>
      <c r="BH107" s="771">
        <f t="shared" si="136"/>
        <v>0</v>
      </c>
      <c r="BI107" s="771">
        <f t="shared" si="136"/>
        <v>0</v>
      </c>
      <c r="BJ107" s="771">
        <f t="shared" si="136"/>
        <v>0</v>
      </c>
      <c r="BK107" s="771">
        <f t="shared" si="136"/>
        <v>0</v>
      </c>
      <c r="BL107" s="771">
        <f t="shared" si="136"/>
        <v>0</v>
      </c>
      <c r="BM107" s="771">
        <f t="shared" si="136"/>
        <v>0</v>
      </c>
      <c r="BN107" s="771">
        <f t="shared" si="136"/>
        <v>0</v>
      </c>
      <c r="BO107" s="771">
        <f t="shared" si="136"/>
        <v>0</v>
      </c>
      <c r="BP107" s="771">
        <f t="shared" si="136"/>
        <v>0</v>
      </c>
      <c r="BQ107" s="771">
        <f t="shared" si="136"/>
        <v>0</v>
      </c>
      <c r="BR107" s="771">
        <f t="shared" si="136"/>
        <v>0</v>
      </c>
      <c r="BS107" s="771">
        <f t="shared" si="136"/>
        <v>0</v>
      </c>
      <c r="BT107" s="771">
        <f t="shared" si="136"/>
        <v>0</v>
      </c>
      <c r="BU107" s="771">
        <f t="shared" si="136"/>
        <v>0</v>
      </c>
      <c r="BV107" s="771">
        <f t="shared" si="136"/>
        <v>0</v>
      </c>
      <c r="BW107" s="771">
        <f t="shared" si="136"/>
        <v>0</v>
      </c>
      <c r="BX107" s="771">
        <f t="shared" si="136"/>
        <v>0</v>
      </c>
      <c r="BY107" s="771">
        <f t="shared" si="136"/>
        <v>0</v>
      </c>
      <c r="BZ107" s="771">
        <f t="shared" si="136"/>
        <v>0</v>
      </c>
      <c r="CA107" s="771">
        <f t="shared" si="136"/>
        <v>0</v>
      </c>
      <c r="CB107" s="771">
        <f t="shared" si="136"/>
        <v>0</v>
      </c>
      <c r="CC107" s="771">
        <f t="shared" si="136"/>
        <v>0</v>
      </c>
      <c r="CD107" s="771">
        <f t="shared" ref="CD107:DK107" si="137">IF($I27="",0,IF($B27=3,0,IF(CC187+ROUNDDOWN($I27*CD147,0)&gt;=$L27,$L27-CC187,ROUNDDOWN($I27*CD147,0))))</f>
        <v>0</v>
      </c>
      <c r="CE107" s="771">
        <f t="shared" si="137"/>
        <v>0</v>
      </c>
      <c r="CF107" s="771">
        <f t="shared" si="137"/>
        <v>0</v>
      </c>
      <c r="CG107" s="771">
        <f t="shared" si="137"/>
        <v>0</v>
      </c>
      <c r="CH107" s="771">
        <f t="shared" si="137"/>
        <v>0</v>
      </c>
      <c r="CI107" s="771">
        <f t="shared" si="137"/>
        <v>0</v>
      </c>
      <c r="CJ107" s="771">
        <f t="shared" si="137"/>
        <v>0</v>
      </c>
      <c r="CK107" s="771">
        <f t="shared" si="137"/>
        <v>0</v>
      </c>
      <c r="CL107" s="771">
        <f t="shared" si="137"/>
        <v>0</v>
      </c>
      <c r="CM107" s="771">
        <f t="shared" si="137"/>
        <v>0</v>
      </c>
      <c r="CN107" s="771">
        <f t="shared" si="137"/>
        <v>0</v>
      </c>
      <c r="CO107" s="771">
        <f t="shared" si="137"/>
        <v>0</v>
      </c>
      <c r="CP107" s="771">
        <f t="shared" si="137"/>
        <v>0</v>
      </c>
      <c r="CQ107" s="771">
        <f t="shared" si="137"/>
        <v>0</v>
      </c>
      <c r="CR107" s="771">
        <f t="shared" si="137"/>
        <v>0</v>
      </c>
      <c r="CS107" s="771">
        <f t="shared" si="137"/>
        <v>0</v>
      </c>
      <c r="CT107" s="771">
        <f t="shared" si="137"/>
        <v>0</v>
      </c>
      <c r="CU107" s="771">
        <f t="shared" si="137"/>
        <v>0</v>
      </c>
      <c r="CV107" s="771">
        <f t="shared" si="137"/>
        <v>0</v>
      </c>
      <c r="CW107" s="771">
        <f t="shared" si="137"/>
        <v>0</v>
      </c>
      <c r="CX107" s="771">
        <f t="shared" si="137"/>
        <v>0</v>
      </c>
      <c r="CY107" s="771">
        <f t="shared" si="137"/>
        <v>0</v>
      </c>
      <c r="CZ107" s="771">
        <f t="shared" si="137"/>
        <v>0</v>
      </c>
      <c r="DA107" s="771">
        <f t="shared" si="137"/>
        <v>0</v>
      </c>
      <c r="DB107" s="771">
        <f t="shared" si="137"/>
        <v>0</v>
      </c>
      <c r="DC107" s="771">
        <f t="shared" si="137"/>
        <v>0</v>
      </c>
      <c r="DD107" s="771">
        <f t="shared" si="137"/>
        <v>0</v>
      </c>
      <c r="DE107" s="771">
        <f t="shared" si="137"/>
        <v>0</v>
      </c>
      <c r="DF107" s="771">
        <f t="shared" si="137"/>
        <v>0</v>
      </c>
      <c r="DG107" s="771">
        <f t="shared" si="137"/>
        <v>0</v>
      </c>
      <c r="DH107" s="771">
        <f t="shared" si="137"/>
        <v>0</v>
      </c>
      <c r="DI107" s="771">
        <f t="shared" si="137"/>
        <v>0</v>
      </c>
      <c r="DJ107" s="771">
        <f t="shared" si="137"/>
        <v>0</v>
      </c>
      <c r="DK107" s="771">
        <f t="shared" si="137"/>
        <v>0</v>
      </c>
    </row>
    <row r="108" spans="47:115" x14ac:dyDescent="0.15">
      <c r="AU108" s="766">
        <f t="shared" si="95"/>
        <v>0</v>
      </c>
      <c r="AV108" s="771">
        <f t="shared" si="91"/>
        <v>0</v>
      </c>
      <c r="AW108" s="771">
        <f t="shared" si="92"/>
        <v>0</v>
      </c>
      <c r="AX108" s="776">
        <f t="shared" ref="AX108:CC108" si="138">IF($I28="",0,IF($B28=3,0,IF(AW188+ROUNDDOWN($I28*AX148,0)&gt;=$L28,$L28-AW188,ROUNDDOWN($I28*AX148,0))))</f>
        <v>0</v>
      </c>
      <c r="AY108" s="771">
        <f t="shared" si="138"/>
        <v>0</v>
      </c>
      <c r="AZ108" s="771">
        <f t="shared" si="138"/>
        <v>0</v>
      </c>
      <c r="BA108" s="771">
        <f t="shared" si="138"/>
        <v>0</v>
      </c>
      <c r="BB108" s="771">
        <f t="shared" si="138"/>
        <v>0</v>
      </c>
      <c r="BC108" s="771">
        <f t="shared" si="138"/>
        <v>0</v>
      </c>
      <c r="BD108" s="771">
        <f t="shared" si="138"/>
        <v>0</v>
      </c>
      <c r="BE108" s="771">
        <f t="shared" si="138"/>
        <v>0</v>
      </c>
      <c r="BF108" s="771">
        <f t="shared" si="138"/>
        <v>0</v>
      </c>
      <c r="BG108" s="771">
        <f t="shared" si="138"/>
        <v>0</v>
      </c>
      <c r="BH108" s="771">
        <f t="shared" si="138"/>
        <v>0</v>
      </c>
      <c r="BI108" s="771">
        <f t="shared" si="138"/>
        <v>0</v>
      </c>
      <c r="BJ108" s="771">
        <f t="shared" si="138"/>
        <v>0</v>
      </c>
      <c r="BK108" s="771">
        <f t="shared" si="138"/>
        <v>0</v>
      </c>
      <c r="BL108" s="771">
        <f t="shared" si="138"/>
        <v>0</v>
      </c>
      <c r="BM108" s="771">
        <f t="shared" si="138"/>
        <v>0</v>
      </c>
      <c r="BN108" s="771">
        <f t="shared" si="138"/>
        <v>0</v>
      </c>
      <c r="BO108" s="771">
        <f t="shared" si="138"/>
        <v>0</v>
      </c>
      <c r="BP108" s="771">
        <f t="shared" si="138"/>
        <v>0</v>
      </c>
      <c r="BQ108" s="771">
        <f t="shared" si="138"/>
        <v>0</v>
      </c>
      <c r="BR108" s="771">
        <f t="shared" si="138"/>
        <v>0</v>
      </c>
      <c r="BS108" s="771">
        <f t="shared" si="138"/>
        <v>0</v>
      </c>
      <c r="BT108" s="771">
        <f t="shared" si="138"/>
        <v>0</v>
      </c>
      <c r="BU108" s="771">
        <f t="shared" si="138"/>
        <v>0</v>
      </c>
      <c r="BV108" s="771">
        <f t="shared" si="138"/>
        <v>0</v>
      </c>
      <c r="BW108" s="771">
        <f t="shared" si="138"/>
        <v>0</v>
      </c>
      <c r="BX108" s="771">
        <f t="shared" si="138"/>
        <v>0</v>
      </c>
      <c r="BY108" s="771">
        <f t="shared" si="138"/>
        <v>0</v>
      </c>
      <c r="BZ108" s="771">
        <f t="shared" si="138"/>
        <v>0</v>
      </c>
      <c r="CA108" s="771">
        <f t="shared" si="138"/>
        <v>0</v>
      </c>
      <c r="CB108" s="771">
        <f t="shared" si="138"/>
        <v>0</v>
      </c>
      <c r="CC108" s="771">
        <f t="shared" si="138"/>
        <v>0</v>
      </c>
      <c r="CD108" s="771">
        <f t="shared" ref="CD108:DK108" si="139">IF($I28="",0,IF($B28=3,0,IF(CC188+ROUNDDOWN($I28*CD148,0)&gt;=$L28,$L28-CC188,ROUNDDOWN($I28*CD148,0))))</f>
        <v>0</v>
      </c>
      <c r="CE108" s="771">
        <f t="shared" si="139"/>
        <v>0</v>
      </c>
      <c r="CF108" s="771">
        <f t="shared" si="139"/>
        <v>0</v>
      </c>
      <c r="CG108" s="771">
        <f t="shared" si="139"/>
        <v>0</v>
      </c>
      <c r="CH108" s="771">
        <f t="shared" si="139"/>
        <v>0</v>
      </c>
      <c r="CI108" s="771">
        <f t="shared" si="139"/>
        <v>0</v>
      </c>
      <c r="CJ108" s="771">
        <f t="shared" si="139"/>
        <v>0</v>
      </c>
      <c r="CK108" s="771">
        <f t="shared" si="139"/>
        <v>0</v>
      </c>
      <c r="CL108" s="771">
        <f t="shared" si="139"/>
        <v>0</v>
      </c>
      <c r="CM108" s="771">
        <f t="shared" si="139"/>
        <v>0</v>
      </c>
      <c r="CN108" s="771">
        <f t="shared" si="139"/>
        <v>0</v>
      </c>
      <c r="CO108" s="771">
        <f t="shared" si="139"/>
        <v>0</v>
      </c>
      <c r="CP108" s="771">
        <f t="shared" si="139"/>
        <v>0</v>
      </c>
      <c r="CQ108" s="771">
        <f t="shared" si="139"/>
        <v>0</v>
      </c>
      <c r="CR108" s="771">
        <f t="shared" si="139"/>
        <v>0</v>
      </c>
      <c r="CS108" s="771">
        <f t="shared" si="139"/>
        <v>0</v>
      </c>
      <c r="CT108" s="771">
        <f t="shared" si="139"/>
        <v>0</v>
      </c>
      <c r="CU108" s="771">
        <f t="shared" si="139"/>
        <v>0</v>
      </c>
      <c r="CV108" s="771">
        <f t="shared" si="139"/>
        <v>0</v>
      </c>
      <c r="CW108" s="771">
        <f t="shared" si="139"/>
        <v>0</v>
      </c>
      <c r="CX108" s="771">
        <f t="shared" si="139"/>
        <v>0</v>
      </c>
      <c r="CY108" s="771">
        <f t="shared" si="139"/>
        <v>0</v>
      </c>
      <c r="CZ108" s="771">
        <f t="shared" si="139"/>
        <v>0</v>
      </c>
      <c r="DA108" s="771">
        <f t="shared" si="139"/>
        <v>0</v>
      </c>
      <c r="DB108" s="771">
        <f t="shared" si="139"/>
        <v>0</v>
      </c>
      <c r="DC108" s="771">
        <f t="shared" si="139"/>
        <v>0</v>
      </c>
      <c r="DD108" s="771">
        <f t="shared" si="139"/>
        <v>0</v>
      </c>
      <c r="DE108" s="771">
        <f t="shared" si="139"/>
        <v>0</v>
      </c>
      <c r="DF108" s="771">
        <f t="shared" si="139"/>
        <v>0</v>
      </c>
      <c r="DG108" s="771">
        <f t="shared" si="139"/>
        <v>0</v>
      </c>
      <c r="DH108" s="771">
        <f t="shared" si="139"/>
        <v>0</v>
      </c>
      <c r="DI108" s="771">
        <f t="shared" si="139"/>
        <v>0</v>
      </c>
      <c r="DJ108" s="771">
        <f t="shared" si="139"/>
        <v>0</v>
      </c>
      <c r="DK108" s="771">
        <f t="shared" si="139"/>
        <v>0</v>
      </c>
    </row>
    <row r="109" spans="47:115" x14ac:dyDescent="0.15">
      <c r="AU109" s="766">
        <f t="shared" si="95"/>
        <v>0</v>
      </c>
      <c r="AV109" s="771">
        <f t="shared" si="91"/>
        <v>0</v>
      </c>
      <c r="AW109" s="771">
        <f t="shared" si="92"/>
        <v>0</v>
      </c>
      <c r="AX109" s="776">
        <f t="shared" ref="AX109:CC109" si="140">IF($I29="",0,IF($B29=3,0,IF(AW189+ROUNDDOWN($I29*AX149,0)&gt;=$L29,$L29-AW189,ROUNDDOWN($I29*AX149,0))))</f>
        <v>0</v>
      </c>
      <c r="AY109" s="771">
        <f t="shared" si="140"/>
        <v>0</v>
      </c>
      <c r="AZ109" s="771">
        <f t="shared" si="140"/>
        <v>0</v>
      </c>
      <c r="BA109" s="771">
        <f t="shared" si="140"/>
        <v>0</v>
      </c>
      <c r="BB109" s="771">
        <f t="shared" si="140"/>
        <v>0</v>
      </c>
      <c r="BC109" s="771">
        <f t="shared" si="140"/>
        <v>0</v>
      </c>
      <c r="BD109" s="771">
        <f t="shared" si="140"/>
        <v>0</v>
      </c>
      <c r="BE109" s="771">
        <f t="shared" si="140"/>
        <v>0</v>
      </c>
      <c r="BF109" s="771">
        <f t="shared" si="140"/>
        <v>0</v>
      </c>
      <c r="BG109" s="771">
        <f t="shared" si="140"/>
        <v>0</v>
      </c>
      <c r="BH109" s="771">
        <f t="shared" si="140"/>
        <v>0</v>
      </c>
      <c r="BI109" s="771">
        <f t="shared" si="140"/>
        <v>0</v>
      </c>
      <c r="BJ109" s="771">
        <f t="shared" si="140"/>
        <v>0</v>
      </c>
      <c r="BK109" s="771">
        <f t="shared" si="140"/>
        <v>0</v>
      </c>
      <c r="BL109" s="771">
        <f t="shared" si="140"/>
        <v>0</v>
      </c>
      <c r="BM109" s="771">
        <f t="shared" si="140"/>
        <v>0</v>
      </c>
      <c r="BN109" s="771">
        <f t="shared" si="140"/>
        <v>0</v>
      </c>
      <c r="BO109" s="771">
        <f t="shared" si="140"/>
        <v>0</v>
      </c>
      <c r="BP109" s="771">
        <f t="shared" si="140"/>
        <v>0</v>
      </c>
      <c r="BQ109" s="771">
        <f t="shared" si="140"/>
        <v>0</v>
      </c>
      <c r="BR109" s="771">
        <f t="shared" si="140"/>
        <v>0</v>
      </c>
      <c r="BS109" s="771">
        <f t="shared" si="140"/>
        <v>0</v>
      </c>
      <c r="BT109" s="771">
        <f t="shared" si="140"/>
        <v>0</v>
      </c>
      <c r="BU109" s="771">
        <f t="shared" si="140"/>
        <v>0</v>
      </c>
      <c r="BV109" s="771">
        <f t="shared" si="140"/>
        <v>0</v>
      </c>
      <c r="BW109" s="771">
        <f t="shared" si="140"/>
        <v>0</v>
      </c>
      <c r="BX109" s="771">
        <f t="shared" si="140"/>
        <v>0</v>
      </c>
      <c r="BY109" s="771">
        <f t="shared" si="140"/>
        <v>0</v>
      </c>
      <c r="BZ109" s="771">
        <f t="shared" si="140"/>
        <v>0</v>
      </c>
      <c r="CA109" s="771">
        <f t="shared" si="140"/>
        <v>0</v>
      </c>
      <c r="CB109" s="771">
        <f t="shared" si="140"/>
        <v>0</v>
      </c>
      <c r="CC109" s="771">
        <f t="shared" si="140"/>
        <v>0</v>
      </c>
      <c r="CD109" s="771">
        <f t="shared" ref="CD109:DK109" si="141">IF($I29="",0,IF($B29=3,0,IF(CC189+ROUNDDOWN($I29*CD149,0)&gt;=$L29,$L29-CC189,ROUNDDOWN($I29*CD149,0))))</f>
        <v>0</v>
      </c>
      <c r="CE109" s="771">
        <f t="shared" si="141"/>
        <v>0</v>
      </c>
      <c r="CF109" s="771">
        <f t="shared" si="141"/>
        <v>0</v>
      </c>
      <c r="CG109" s="771">
        <f t="shared" si="141"/>
        <v>0</v>
      </c>
      <c r="CH109" s="771">
        <f t="shared" si="141"/>
        <v>0</v>
      </c>
      <c r="CI109" s="771">
        <f t="shared" si="141"/>
        <v>0</v>
      </c>
      <c r="CJ109" s="771">
        <f t="shared" si="141"/>
        <v>0</v>
      </c>
      <c r="CK109" s="771">
        <f t="shared" si="141"/>
        <v>0</v>
      </c>
      <c r="CL109" s="771">
        <f t="shared" si="141"/>
        <v>0</v>
      </c>
      <c r="CM109" s="771">
        <f t="shared" si="141"/>
        <v>0</v>
      </c>
      <c r="CN109" s="771">
        <f t="shared" si="141"/>
        <v>0</v>
      </c>
      <c r="CO109" s="771">
        <f t="shared" si="141"/>
        <v>0</v>
      </c>
      <c r="CP109" s="771">
        <f t="shared" si="141"/>
        <v>0</v>
      </c>
      <c r="CQ109" s="771">
        <f t="shared" si="141"/>
        <v>0</v>
      </c>
      <c r="CR109" s="771">
        <f t="shared" si="141"/>
        <v>0</v>
      </c>
      <c r="CS109" s="771">
        <f t="shared" si="141"/>
        <v>0</v>
      </c>
      <c r="CT109" s="771">
        <f t="shared" si="141"/>
        <v>0</v>
      </c>
      <c r="CU109" s="771">
        <f t="shared" si="141"/>
        <v>0</v>
      </c>
      <c r="CV109" s="771">
        <f t="shared" si="141"/>
        <v>0</v>
      </c>
      <c r="CW109" s="771">
        <f t="shared" si="141"/>
        <v>0</v>
      </c>
      <c r="CX109" s="771">
        <f t="shared" si="141"/>
        <v>0</v>
      </c>
      <c r="CY109" s="771">
        <f t="shared" si="141"/>
        <v>0</v>
      </c>
      <c r="CZ109" s="771">
        <f t="shared" si="141"/>
        <v>0</v>
      </c>
      <c r="DA109" s="771">
        <f t="shared" si="141"/>
        <v>0</v>
      </c>
      <c r="DB109" s="771">
        <f t="shared" si="141"/>
        <v>0</v>
      </c>
      <c r="DC109" s="771">
        <f t="shared" si="141"/>
        <v>0</v>
      </c>
      <c r="DD109" s="771">
        <f t="shared" si="141"/>
        <v>0</v>
      </c>
      <c r="DE109" s="771">
        <f t="shared" si="141"/>
        <v>0</v>
      </c>
      <c r="DF109" s="771">
        <f t="shared" si="141"/>
        <v>0</v>
      </c>
      <c r="DG109" s="771">
        <f t="shared" si="141"/>
        <v>0</v>
      </c>
      <c r="DH109" s="771">
        <f t="shared" si="141"/>
        <v>0</v>
      </c>
      <c r="DI109" s="771">
        <f t="shared" si="141"/>
        <v>0</v>
      </c>
      <c r="DJ109" s="771">
        <f t="shared" si="141"/>
        <v>0</v>
      </c>
      <c r="DK109" s="771">
        <f t="shared" si="141"/>
        <v>0</v>
      </c>
    </row>
    <row r="110" spans="47:115" x14ac:dyDescent="0.15">
      <c r="AU110" s="766">
        <f t="shared" si="95"/>
        <v>0</v>
      </c>
      <c r="AV110" s="771">
        <f t="shared" si="91"/>
        <v>0</v>
      </c>
      <c r="AW110" s="771">
        <f t="shared" si="92"/>
        <v>0</v>
      </c>
      <c r="AX110" s="776">
        <f t="shared" ref="AX110:CC110" si="142">IF($I30="",0,IF($B30=3,0,IF(AW190+ROUNDDOWN($I30*AX150,0)&gt;=$L30,$L30-AW190,ROUNDDOWN($I30*AX150,0))))</f>
        <v>0</v>
      </c>
      <c r="AY110" s="771">
        <f t="shared" si="142"/>
        <v>0</v>
      </c>
      <c r="AZ110" s="771">
        <f t="shared" si="142"/>
        <v>0</v>
      </c>
      <c r="BA110" s="771">
        <f t="shared" si="142"/>
        <v>0</v>
      </c>
      <c r="BB110" s="771">
        <f t="shared" si="142"/>
        <v>0</v>
      </c>
      <c r="BC110" s="771">
        <f t="shared" si="142"/>
        <v>0</v>
      </c>
      <c r="BD110" s="771">
        <f t="shared" si="142"/>
        <v>0</v>
      </c>
      <c r="BE110" s="771">
        <f t="shared" si="142"/>
        <v>0</v>
      </c>
      <c r="BF110" s="771">
        <f t="shared" si="142"/>
        <v>0</v>
      </c>
      <c r="BG110" s="771">
        <f t="shared" si="142"/>
        <v>0</v>
      </c>
      <c r="BH110" s="771">
        <f t="shared" si="142"/>
        <v>0</v>
      </c>
      <c r="BI110" s="771">
        <f t="shared" si="142"/>
        <v>0</v>
      </c>
      <c r="BJ110" s="771">
        <f t="shared" si="142"/>
        <v>0</v>
      </c>
      <c r="BK110" s="771">
        <f t="shared" si="142"/>
        <v>0</v>
      </c>
      <c r="BL110" s="771">
        <f t="shared" si="142"/>
        <v>0</v>
      </c>
      <c r="BM110" s="771">
        <f t="shared" si="142"/>
        <v>0</v>
      </c>
      <c r="BN110" s="771">
        <f t="shared" si="142"/>
        <v>0</v>
      </c>
      <c r="BO110" s="771">
        <f t="shared" si="142"/>
        <v>0</v>
      </c>
      <c r="BP110" s="771">
        <f t="shared" si="142"/>
        <v>0</v>
      </c>
      <c r="BQ110" s="771">
        <f t="shared" si="142"/>
        <v>0</v>
      </c>
      <c r="BR110" s="771">
        <f t="shared" si="142"/>
        <v>0</v>
      </c>
      <c r="BS110" s="771">
        <f t="shared" si="142"/>
        <v>0</v>
      </c>
      <c r="BT110" s="771">
        <f t="shared" si="142"/>
        <v>0</v>
      </c>
      <c r="BU110" s="771">
        <f t="shared" si="142"/>
        <v>0</v>
      </c>
      <c r="BV110" s="771">
        <f t="shared" si="142"/>
        <v>0</v>
      </c>
      <c r="BW110" s="771">
        <f t="shared" si="142"/>
        <v>0</v>
      </c>
      <c r="BX110" s="771">
        <f t="shared" si="142"/>
        <v>0</v>
      </c>
      <c r="BY110" s="771">
        <f t="shared" si="142"/>
        <v>0</v>
      </c>
      <c r="BZ110" s="771">
        <f t="shared" si="142"/>
        <v>0</v>
      </c>
      <c r="CA110" s="771">
        <f t="shared" si="142"/>
        <v>0</v>
      </c>
      <c r="CB110" s="771">
        <f t="shared" si="142"/>
        <v>0</v>
      </c>
      <c r="CC110" s="771">
        <f t="shared" si="142"/>
        <v>0</v>
      </c>
      <c r="CD110" s="771">
        <f t="shared" ref="CD110:DK110" si="143">IF($I30="",0,IF($B30=3,0,IF(CC190+ROUNDDOWN($I30*CD150,0)&gt;=$L30,$L30-CC190,ROUNDDOWN($I30*CD150,0))))</f>
        <v>0</v>
      </c>
      <c r="CE110" s="771">
        <f t="shared" si="143"/>
        <v>0</v>
      </c>
      <c r="CF110" s="771">
        <f t="shared" si="143"/>
        <v>0</v>
      </c>
      <c r="CG110" s="771">
        <f t="shared" si="143"/>
        <v>0</v>
      </c>
      <c r="CH110" s="771">
        <f t="shared" si="143"/>
        <v>0</v>
      </c>
      <c r="CI110" s="771">
        <f t="shared" si="143"/>
        <v>0</v>
      </c>
      <c r="CJ110" s="771">
        <f t="shared" si="143"/>
        <v>0</v>
      </c>
      <c r="CK110" s="771">
        <f t="shared" si="143"/>
        <v>0</v>
      </c>
      <c r="CL110" s="771">
        <f t="shared" si="143"/>
        <v>0</v>
      </c>
      <c r="CM110" s="771">
        <f t="shared" si="143"/>
        <v>0</v>
      </c>
      <c r="CN110" s="771">
        <f t="shared" si="143"/>
        <v>0</v>
      </c>
      <c r="CO110" s="771">
        <f t="shared" si="143"/>
        <v>0</v>
      </c>
      <c r="CP110" s="771">
        <f t="shared" si="143"/>
        <v>0</v>
      </c>
      <c r="CQ110" s="771">
        <f t="shared" si="143"/>
        <v>0</v>
      </c>
      <c r="CR110" s="771">
        <f t="shared" si="143"/>
        <v>0</v>
      </c>
      <c r="CS110" s="771">
        <f t="shared" si="143"/>
        <v>0</v>
      </c>
      <c r="CT110" s="771">
        <f t="shared" si="143"/>
        <v>0</v>
      </c>
      <c r="CU110" s="771">
        <f t="shared" si="143"/>
        <v>0</v>
      </c>
      <c r="CV110" s="771">
        <f t="shared" si="143"/>
        <v>0</v>
      </c>
      <c r="CW110" s="771">
        <f t="shared" si="143"/>
        <v>0</v>
      </c>
      <c r="CX110" s="771">
        <f t="shared" si="143"/>
        <v>0</v>
      </c>
      <c r="CY110" s="771">
        <f t="shared" si="143"/>
        <v>0</v>
      </c>
      <c r="CZ110" s="771">
        <f t="shared" si="143"/>
        <v>0</v>
      </c>
      <c r="DA110" s="771">
        <f t="shared" si="143"/>
        <v>0</v>
      </c>
      <c r="DB110" s="771">
        <f t="shared" si="143"/>
        <v>0</v>
      </c>
      <c r="DC110" s="771">
        <f t="shared" si="143"/>
        <v>0</v>
      </c>
      <c r="DD110" s="771">
        <f t="shared" si="143"/>
        <v>0</v>
      </c>
      <c r="DE110" s="771">
        <f t="shared" si="143"/>
        <v>0</v>
      </c>
      <c r="DF110" s="771">
        <f t="shared" si="143"/>
        <v>0</v>
      </c>
      <c r="DG110" s="771">
        <f t="shared" si="143"/>
        <v>0</v>
      </c>
      <c r="DH110" s="771">
        <f t="shared" si="143"/>
        <v>0</v>
      </c>
      <c r="DI110" s="771">
        <f t="shared" si="143"/>
        <v>0</v>
      </c>
      <c r="DJ110" s="771">
        <f t="shared" si="143"/>
        <v>0</v>
      </c>
      <c r="DK110" s="771">
        <f t="shared" si="143"/>
        <v>0</v>
      </c>
    </row>
    <row r="111" spans="47:115" x14ac:dyDescent="0.15">
      <c r="AU111" s="766">
        <f t="shared" si="95"/>
        <v>0</v>
      </c>
      <c r="AV111" s="771">
        <f t="shared" si="91"/>
        <v>0</v>
      </c>
      <c r="AW111" s="771">
        <f t="shared" si="92"/>
        <v>0</v>
      </c>
      <c r="AX111" s="776">
        <f t="shared" ref="AX111:CC111" si="144">IF($I31="",0,IF($B31=3,0,IF(AW191+ROUNDDOWN($I31*AX151,0)&gt;=$L31,$L31-AW191,ROUNDDOWN($I31*AX151,0))))</f>
        <v>0</v>
      </c>
      <c r="AY111" s="771">
        <f t="shared" si="144"/>
        <v>0</v>
      </c>
      <c r="AZ111" s="771">
        <f t="shared" si="144"/>
        <v>0</v>
      </c>
      <c r="BA111" s="771">
        <f t="shared" si="144"/>
        <v>0</v>
      </c>
      <c r="BB111" s="771">
        <f t="shared" si="144"/>
        <v>0</v>
      </c>
      <c r="BC111" s="771">
        <f t="shared" si="144"/>
        <v>0</v>
      </c>
      <c r="BD111" s="771">
        <f t="shared" si="144"/>
        <v>0</v>
      </c>
      <c r="BE111" s="771">
        <f t="shared" si="144"/>
        <v>0</v>
      </c>
      <c r="BF111" s="771">
        <f t="shared" si="144"/>
        <v>0</v>
      </c>
      <c r="BG111" s="771">
        <f t="shared" si="144"/>
        <v>0</v>
      </c>
      <c r="BH111" s="771">
        <f t="shared" si="144"/>
        <v>0</v>
      </c>
      <c r="BI111" s="771">
        <f t="shared" si="144"/>
        <v>0</v>
      </c>
      <c r="BJ111" s="771">
        <f t="shared" si="144"/>
        <v>0</v>
      </c>
      <c r="BK111" s="771">
        <f t="shared" si="144"/>
        <v>0</v>
      </c>
      <c r="BL111" s="771">
        <f t="shared" si="144"/>
        <v>0</v>
      </c>
      <c r="BM111" s="771">
        <f t="shared" si="144"/>
        <v>0</v>
      </c>
      <c r="BN111" s="771">
        <f t="shared" si="144"/>
        <v>0</v>
      </c>
      <c r="BO111" s="771">
        <f t="shared" si="144"/>
        <v>0</v>
      </c>
      <c r="BP111" s="771">
        <f t="shared" si="144"/>
        <v>0</v>
      </c>
      <c r="BQ111" s="771">
        <f t="shared" si="144"/>
        <v>0</v>
      </c>
      <c r="BR111" s="771">
        <f t="shared" si="144"/>
        <v>0</v>
      </c>
      <c r="BS111" s="771">
        <f t="shared" si="144"/>
        <v>0</v>
      </c>
      <c r="BT111" s="771">
        <f t="shared" si="144"/>
        <v>0</v>
      </c>
      <c r="BU111" s="771">
        <f t="shared" si="144"/>
        <v>0</v>
      </c>
      <c r="BV111" s="771">
        <f t="shared" si="144"/>
        <v>0</v>
      </c>
      <c r="BW111" s="771">
        <f t="shared" si="144"/>
        <v>0</v>
      </c>
      <c r="BX111" s="771">
        <f t="shared" si="144"/>
        <v>0</v>
      </c>
      <c r="BY111" s="771">
        <f t="shared" si="144"/>
        <v>0</v>
      </c>
      <c r="BZ111" s="771">
        <f t="shared" si="144"/>
        <v>0</v>
      </c>
      <c r="CA111" s="771">
        <f t="shared" si="144"/>
        <v>0</v>
      </c>
      <c r="CB111" s="771">
        <f t="shared" si="144"/>
        <v>0</v>
      </c>
      <c r="CC111" s="771">
        <f t="shared" si="144"/>
        <v>0</v>
      </c>
      <c r="CD111" s="771">
        <f t="shared" ref="CD111:DK111" si="145">IF($I31="",0,IF($B31=3,0,IF(CC191+ROUNDDOWN($I31*CD151,0)&gt;=$L31,$L31-CC191,ROUNDDOWN($I31*CD151,0))))</f>
        <v>0</v>
      </c>
      <c r="CE111" s="771">
        <f t="shared" si="145"/>
        <v>0</v>
      </c>
      <c r="CF111" s="771">
        <f t="shared" si="145"/>
        <v>0</v>
      </c>
      <c r="CG111" s="771">
        <f t="shared" si="145"/>
        <v>0</v>
      </c>
      <c r="CH111" s="771">
        <f t="shared" si="145"/>
        <v>0</v>
      </c>
      <c r="CI111" s="771">
        <f t="shared" si="145"/>
        <v>0</v>
      </c>
      <c r="CJ111" s="771">
        <f t="shared" si="145"/>
        <v>0</v>
      </c>
      <c r="CK111" s="771">
        <f t="shared" si="145"/>
        <v>0</v>
      </c>
      <c r="CL111" s="771">
        <f t="shared" si="145"/>
        <v>0</v>
      </c>
      <c r="CM111" s="771">
        <f t="shared" si="145"/>
        <v>0</v>
      </c>
      <c r="CN111" s="771">
        <f t="shared" si="145"/>
        <v>0</v>
      </c>
      <c r="CO111" s="771">
        <f t="shared" si="145"/>
        <v>0</v>
      </c>
      <c r="CP111" s="771">
        <f t="shared" si="145"/>
        <v>0</v>
      </c>
      <c r="CQ111" s="771">
        <f t="shared" si="145"/>
        <v>0</v>
      </c>
      <c r="CR111" s="771">
        <f t="shared" si="145"/>
        <v>0</v>
      </c>
      <c r="CS111" s="771">
        <f t="shared" si="145"/>
        <v>0</v>
      </c>
      <c r="CT111" s="771">
        <f t="shared" si="145"/>
        <v>0</v>
      </c>
      <c r="CU111" s="771">
        <f t="shared" si="145"/>
        <v>0</v>
      </c>
      <c r="CV111" s="771">
        <f t="shared" si="145"/>
        <v>0</v>
      </c>
      <c r="CW111" s="771">
        <f t="shared" si="145"/>
        <v>0</v>
      </c>
      <c r="CX111" s="771">
        <f t="shared" si="145"/>
        <v>0</v>
      </c>
      <c r="CY111" s="771">
        <f t="shared" si="145"/>
        <v>0</v>
      </c>
      <c r="CZ111" s="771">
        <f t="shared" si="145"/>
        <v>0</v>
      </c>
      <c r="DA111" s="771">
        <f t="shared" si="145"/>
        <v>0</v>
      </c>
      <c r="DB111" s="771">
        <f t="shared" si="145"/>
        <v>0</v>
      </c>
      <c r="DC111" s="771">
        <f t="shared" si="145"/>
        <v>0</v>
      </c>
      <c r="DD111" s="771">
        <f t="shared" si="145"/>
        <v>0</v>
      </c>
      <c r="DE111" s="771">
        <f t="shared" si="145"/>
        <v>0</v>
      </c>
      <c r="DF111" s="771">
        <f t="shared" si="145"/>
        <v>0</v>
      </c>
      <c r="DG111" s="771">
        <f t="shared" si="145"/>
        <v>0</v>
      </c>
      <c r="DH111" s="771">
        <f t="shared" si="145"/>
        <v>0</v>
      </c>
      <c r="DI111" s="771">
        <f t="shared" si="145"/>
        <v>0</v>
      </c>
      <c r="DJ111" s="771">
        <f t="shared" si="145"/>
        <v>0</v>
      </c>
      <c r="DK111" s="771">
        <f t="shared" si="145"/>
        <v>0</v>
      </c>
    </row>
    <row r="112" spans="47:115" x14ac:dyDescent="0.15">
      <c r="AU112" s="766">
        <f t="shared" si="95"/>
        <v>0</v>
      </c>
      <c r="AV112" s="771">
        <f t="shared" si="91"/>
        <v>0</v>
      </c>
      <c r="AW112" s="771">
        <f t="shared" si="92"/>
        <v>0</v>
      </c>
      <c r="AX112" s="776">
        <f t="shared" ref="AX112:CC112" si="146">IF($I32="",0,IF($B32=3,0,IF(AW192+ROUNDDOWN($I32*AX152,0)&gt;=$L32,$L32-AW192,ROUNDDOWN($I32*AX152,0))))</f>
        <v>0</v>
      </c>
      <c r="AY112" s="771">
        <f t="shared" si="146"/>
        <v>0</v>
      </c>
      <c r="AZ112" s="771">
        <f t="shared" si="146"/>
        <v>0</v>
      </c>
      <c r="BA112" s="771">
        <f t="shared" si="146"/>
        <v>0</v>
      </c>
      <c r="BB112" s="771">
        <f t="shared" si="146"/>
        <v>0</v>
      </c>
      <c r="BC112" s="771">
        <f t="shared" si="146"/>
        <v>0</v>
      </c>
      <c r="BD112" s="771">
        <f t="shared" si="146"/>
        <v>0</v>
      </c>
      <c r="BE112" s="771">
        <f t="shared" si="146"/>
        <v>0</v>
      </c>
      <c r="BF112" s="771">
        <f t="shared" si="146"/>
        <v>0</v>
      </c>
      <c r="BG112" s="771">
        <f t="shared" si="146"/>
        <v>0</v>
      </c>
      <c r="BH112" s="771">
        <f t="shared" si="146"/>
        <v>0</v>
      </c>
      <c r="BI112" s="771">
        <f t="shared" si="146"/>
        <v>0</v>
      </c>
      <c r="BJ112" s="771">
        <f t="shared" si="146"/>
        <v>0</v>
      </c>
      <c r="BK112" s="771">
        <f t="shared" si="146"/>
        <v>0</v>
      </c>
      <c r="BL112" s="771">
        <f t="shared" si="146"/>
        <v>0</v>
      </c>
      <c r="BM112" s="771">
        <f t="shared" si="146"/>
        <v>0</v>
      </c>
      <c r="BN112" s="771">
        <f t="shared" si="146"/>
        <v>0</v>
      </c>
      <c r="BO112" s="771">
        <f t="shared" si="146"/>
        <v>0</v>
      </c>
      <c r="BP112" s="771">
        <f t="shared" si="146"/>
        <v>0</v>
      </c>
      <c r="BQ112" s="771">
        <f t="shared" si="146"/>
        <v>0</v>
      </c>
      <c r="BR112" s="771">
        <f t="shared" si="146"/>
        <v>0</v>
      </c>
      <c r="BS112" s="771">
        <f t="shared" si="146"/>
        <v>0</v>
      </c>
      <c r="BT112" s="771">
        <f t="shared" si="146"/>
        <v>0</v>
      </c>
      <c r="BU112" s="771">
        <f t="shared" si="146"/>
        <v>0</v>
      </c>
      <c r="BV112" s="771">
        <f t="shared" si="146"/>
        <v>0</v>
      </c>
      <c r="BW112" s="771">
        <f t="shared" si="146"/>
        <v>0</v>
      </c>
      <c r="BX112" s="771">
        <f t="shared" si="146"/>
        <v>0</v>
      </c>
      <c r="BY112" s="771">
        <f t="shared" si="146"/>
        <v>0</v>
      </c>
      <c r="BZ112" s="771">
        <f t="shared" si="146"/>
        <v>0</v>
      </c>
      <c r="CA112" s="771">
        <f t="shared" si="146"/>
        <v>0</v>
      </c>
      <c r="CB112" s="771">
        <f t="shared" si="146"/>
        <v>0</v>
      </c>
      <c r="CC112" s="771">
        <f t="shared" si="146"/>
        <v>0</v>
      </c>
      <c r="CD112" s="771">
        <f t="shared" ref="CD112:DK112" si="147">IF($I32="",0,IF($B32=3,0,IF(CC192+ROUNDDOWN($I32*CD152,0)&gt;=$L32,$L32-CC192,ROUNDDOWN($I32*CD152,0))))</f>
        <v>0</v>
      </c>
      <c r="CE112" s="771">
        <f t="shared" si="147"/>
        <v>0</v>
      </c>
      <c r="CF112" s="771">
        <f t="shared" si="147"/>
        <v>0</v>
      </c>
      <c r="CG112" s="771">
        <f t="shared" si="147"/>
        <v>0</v>
      </c>
      <c r="CH112" s="771">
        <f t="shared" si="147"/>
        <v>0</v>
      </c>
      <c r="CI112" s="771">
        <f t="shared" si="147"/>
        <v>0</v>
      </c>
      <c r="CJ112" s="771">
        <f t="shared" si="147"/>
        <v>0</v>
      </c>
      <c r="CK112" s="771">
        <f t="shared" si="147"/>
        <v>0</v>
      </c>
      <c r="CL112" s="771">
        <f t="shared" si="147"/>
        <v>0</v>
      </c>
      <c r="CM112" s="771">
        <f t="shared" si="147"/>
        <v>0</v>
      </c>
      <c r="CN112" s="771">
        <f t="shared" si="147"/>
        <v>0</v>
      </c>
      <c r="CO112" s="771">
        <f t="shared" si="147"/>
        <v>0</v>
      </c>
      <c r="CP112" s="771">
        <f t="shared" si="147"/>
        <v>0</v>
      </c>
      <c r="CQ112" s="771">
        <f t="shared" si="147"/>
        <v>0</v>
      </c>
      <c r="CR112" s="771">
        <f t="shared" si="147"/>
        <v>0</v>
      </c>
      <c r="CS112" s="771">
        <f t="shared" si="147"/>
        <v>0</v>
      </c>
      <c r="CT112" s="771">
        <f t="shared" si="147"/>
        <v>0</v>
      </c>
      <c r="CU112" s="771">
        <f t="shared" si="147"/>
        <v>0</v>
      </c>
      <c r="CV112" s="771">
        <f t="shared" si="147"/>
        <v>0</v>
      </c>
      <c r="CW112" s="771">
        <f t="shared" si="147"/>
        <v>0</v>
      </c>
      <c r="CX112" s="771">
        <f t="shared" si="147"/>
        <v>0</v>
      </c>
      <c r="CY112" s="771">
        <f t="shared" si="147"/>
        <v>0</v>
      </c>
      <c r="CZ112" s="771">
        <f t="shared" si="147"/>
        <v>0</v>
      </c>
      <c r="DA112" s="771">
        <f t="shared" si="147"/>
        <v>0</v>
      </c>
      <c r="DB112" s="771">
        <f t="shared" si="147"/>
        <v>0</v>
      </c>
      <c r="DC112" s="771">
        <f t="shared" si="147"/>
        <v>0</v>
      </c>
      <c r="DD112" s="771">
        <f t="shared" si="147"/>
        <v>0</v>
      </c>
      <c r="DE112" s="771">
        <f t="shared" si="147"/>
        <v>0</v>
      </c>
      <c r="DF112" s="771">
        <f t="shared" si="147"/>
        <v>0</v>
      </c>
      <c r="DG112" s="771">
        <f t="shared" si="147"/>
        <v>0</v>
      </c>
      <c r="DH112" s="771">
        <f t="shared" si="147"/>
        <v>0</v>
      </c>
      <c r="DI112" s="771">
        <f t="shared" si="147"/>
        <v>0</v>
      </c>
      <c r="DJ112" s="771">
        <f t="shared" si="147"/>
        <v>0</v>
      </c>
      <c r="DK112" s="771">
        <f t="shared" si="147"/>
        <v>0</v>
      </c>
    </row>
    <row r="113" spans="47:115" x14ac:dyDescent="0.15">
      <c r="AU113" s="766">
        <f t="shared" si="95"/>
        <v>0</v>
      </c>
      <c r="AV113" s="771">
        <f t="shared" si="91"/>
        <v>0</v>
      </c>
      <c r="AW113" s="771">
        <f t="shared" si="92"/>
        <v>0</v>
      </c>
      <c r="AX113" s="776">
        <f t="shared" ref="AX113:CC113" si="148">IF($I33="",0,IF($B33=3,0,IF(AW193+ROUNDDOWN($I33*AX153,0)&gt;=$L33,$L33-AW193,ROUNDDOWN($I33*AX153,0))))</f>
        <v>0</v>
      </c>
      <c r="AY113" s="771">
        <f t="shared" si="148"/>
        <v>0</v>
      </c>
      <c r="AZ113" s="771">
        <f t="shared" si="148"/>
        <v>0</v>
      </c>
      <c r="BA113" s="771">
        <f t="shared" si="148"/>
        <v>0</v>
      </c>
      <c r="BB113" s="771">
        <f t="shared" si="148"/>
        <v>0</v>
      </c>
      <c r="BC113" s="771">
        <f t="shared" si="148"/>
        <v>0</v>
      </c>
      <c r="BD113" s="771">
        <f t="shared" si="148"/>
        <v>0</v>
      </c>
      <c r="BE113" s="771">
        <f t="shared" si="148"/>
        <v>0</v>
      </c>
      <c r="BF113" s="771">
        <f t="shared" si="148"/>
        <v>0</v>
      </c>
      <c r="BG113" s="771">
        <f t="shared" si="148"/>
        <v>0</v>
      </c>
      <c r="BH113" s="771">
        <f t="shared" si="148"/>
        <v>0</v>
      </c>
      <c r="BI113" s="771">
        <f t="shared" si="148"/>
        <v>0</v>
      </c>
      <c r="BJ113" s="771">
        <f t="shared" si="148"/>
        <v>0</v>
      </c>
      <c r="BK113" s="771">
        <f t="shared" si="148"/>
        <v>0</v>
      </c>
      <c r="BL113" s="771">
        <f t="shared" si="148"/>
        <v>0</v>
      </c>
      <c r="BM113" s="771">
        <f t="shared" si="148"/>
        <v>0</v>
      </c>
      <c r="BN113" s="771">
        <f t="shared" si="148"/>
        <v>0</v>
      </c>
      <c r="BO113" s="771">
        <f t="shared" si="148"/>
        <v>0</v>
      </c>
      <c r="BP113" s="771">
        <f t="shared" si="148"/>
        <v>0</v>
      </c>
      <c r="BQ113" s="771">
        <f t="shared" si="148"/>
        <v>0</v>
      </c>
      <c r="BR113" s="771">
        <f t="shared" si="148"/>
        <v>0</v>
      </c>
      <c r="BS113" s="771">
        <f t="shared" si="148"/>
        <v>0</v>
      </c>
      <c r="BT113" s="771">
        <f t="shared" si="148"/>
        <v>0</v>
      </c>
      <c r="BU113" s="771">
        <f t="shared" si="148"/>
        <v>0</v>
      </c>
      <c r="BV113" s="771">
        <f t="shared" si="148"/>
        <v>0</v>
      </c>
      <c r="BW113" s="771">
        <f t="shared" si="148"/>
        <v>0</v>
      </c>
      <c r="BX113" s="771">
        <f t="shared" si="148"/>
        <v>0</v>
      </c>
      <c r="BY113" s="771">
        <f t="shared" si="148"/>
        <v>0</v>
      </c>
      <c r="BZ113" s="771">
        <f t="shared" si="148"/>
        <v>0</v>
      </c>
      <c r="CA113" s="771">
        <f t="shared" si="148"/>
        <v>0</v>
      </c>
      <c r="CB113" s="771">
        <f t="shared" si="148"/>
        <v>0</v>
      </c>
      <c r="CC113" s="771">
        <f t="shared" si="148"/>
        <v>0</v>
      </c>
      <c r="CD113" s="771">
        <f t="shared" ref="CD113:DK113" si="149">IF($I33="",0,IF($B33=3,0,IF(CC193+ROUNDDOWN($I33*CD153,0)&gt;=$L33,$L33-CC193,ROUNDDOWN($I33*CD153,0))))</f>
        <v>0</v>
      </c>
      <c r="CE113" s="771">
        <f t="shared" si="149"/>
        <v>0</v>
      </c>
      <c r="CF113" s="771">
        <f t="shared" si="149"/>
        <v>0</v>
      </c>
      <c r="CG113" s="771">
        <f t="shared" si="149"/>
        <v>0</v>
      </c>
      <c r="CH113" s="771">
        <f t="shared" si="149"/>
        <v>0</v>
      </c>
      <c r="CI113" s="771">
        <f t="shared" si="149"/>
        <v>0</v>
      </c>
      <c r="CJ113" s="771">
        <f t="shared" si="149"/>
        <v>0</v>
      </c>
      <c r="CK113" s="771">
        <f t="shared" si="149"/>
        <v>0</v>
      </c>
      <c r="CL113" s="771">
        <f t="shared" si="149"/>
        <v>0</v>
      </c>
      <c r="CM113" s="771">
        <f t="shared" si="149"/>
        <v>0</v>
      </c>
      <c r="CN113" s="771">
        <f t="shared" si="149"/>
        <v>0</v>
      </c>
      <c r="CO113" s="771">
        <f t="shared" si="149"/>
        <v>0</v>
      </c>
      <c r="CP113" s="771">
        <f t="shared" si="149"/>
        <v>0</v>
      </c>
      <c r="CQ113" s="771">
        <f t="shared" si="149"/>
        <v>0</v>
      </c>
      <c r="CR113" s="771">
        <f t="shared" si="149"/>
        <v>0</v>
      </c>
      <c r="CS113" s="771">
        <f t="shared" si="149"/>
        <v>0</v>
      </c>
      <c r="CT113" s="771">
        <f t="shared" si="149"/>
        <v>0</v>
      </c>
      <c r="CU113" s="771">
        <f t="shared" si="149"/>
        <v>0</v>
      </c>
      <c r="CV113" s="771">
        <f t="shared" si="149"/>
        <v>0</v>
      </c>
      <c r="CW113" s="771">
        <f t="shared" si="149"/>
        <v>0</v>
      </c>
      <c r="CX113" s="771">
        <f t="shared" si="149"/>
        <v>0</v>
      </c>
      <c r="CY113" s="771">
        <f t="shared" si="149"/>
        <v>0</v>
      </c>
      <c r="CZ113" s="771">
        <f t="shared" si="149"/>
        <v>0</v>
      </c>
      <c r="DA113" s="771">
        <f t="shared" si="149"/>
        <v>0</v>
      </c>
      <c r="DB113" s="771">
        <f t="shared" si="149"/>
        <v>0</v>
      </c>
      <c r="DC113" s="771">
        <f t="shared" si="149"/>
        <v>0</v>
      </c>
      <c r="DD113" s="771">
        <f t="shared" si="149"/>
        <v>0</v>
      </c>
      <c r="DE113" s="771">
        <f t="shared" si="149"/>
        <v>0</v>
      </c>
      <c r="DF113" s="771">
        <f t="shared" si="149"/>
        <v>0</v>
      </c>
      <c r="DG113" s="771">
        <f t="shared" si="149"/>
        <v>0</v>
      </c>
      <c r="DH113" s="771">
        <f t="shared" si="149"/>
        <v>0</v>
      </c>
      <c r="DI113" s="771">
        <f t="shared" si="149"/>
        <v>0</v>
      </c>
      <c r="DJ113" s="771">
        <f t="shared" si="149"/>
        <v>0</v>
      </c>
      <c r="DK113" s="771">
        <f t="shared" si="149"/>
        <v>0</v>
      </c>
    </row>
    <row r="114" spans="47:115" x14ac:dyDescent="0.15">
      <c r="AU114" s="766">
        <f t="shared" si="95"/>
        <v>0</v>
      </c>
      <c r="AV114" s="771">
        <f t="shared" si="91"/>
        <v>0</v>
      </c>
      <c r="AW114" s="771">
        <f t="shared" si="92"/>
        <v>0</v>
      </c>
      <c r="AX114" s="776">
        <f t="shared" ref="AX114:CC114" si="150">IF($I34="",0,IF($B34=3,0,IF(AW194+ROUNDDOWN($I34*AX154,0)&gt;=$L34,$L34-AW194,ROUNDDOWN($I34*AX154,0))))</f>
        <v>0</v>
      </c>
      <c r="AY114" s="771">
        <f t="shared" si="150"/>
        <v>0</v>
      </c>
      <c r="AZ114" s="771">
        <f t="shared" si="150"/>
        <v>0</v>
      </c>
      <c r="BA114" s="771">
        <f t="shared" si="150"/>
        <v>0</v>
      </c>
      <c r="BB114" s="771">
        <f t="shared" si="150"/>
        <v>0</v>
      </c>
      <c r="BC114" s="771">
        <f t="shared" si="150"/>
        <v>0</v>
      </c>
      <c r="BD114" s="771">
        <f t="shared" si="150"/>
        <v>0</v>
      </c>
      <c r="BE114" s="771">
        <f t="shared" si="150"/>
        <v>0</v>
      </c>
      <c r="BF114" s="771">
        <f t="shared" si="150"/>
        <v>0</v>
      </c>
      <c r="BG114" s="771">
        <f t="shared" si="150"/>
        <v>0</v>
      </c>
      <c r="BH114" s="771">
        <f t="shared" si="150"/>
        <v>0</v>
      </c>
      <c r="BI114" s="771">
        <f t="shared" si="150"/>
        <v>0</v>
      </c>
      <c r="BJ114" s="771">
        <f t="shared" si="150"/>
        <v>0</v>
      </c>
      <c r="BK114" s="771">
        <f t="shared" si="150"/>
        <v>0</v>
      </c>
      <c r="BL114" s="771">
        <f t="shared" si="150"/>
        <v>0</v>
      </c>
      <c r="BM114" s="771">
        <f t="shared" si="150"/>
        <v>0</v>
      </c>
      <c r="BN114" s="771">
        <f t="shared" si="150"/>
        <v>0</v>
      </c>
      <c r="BO114" s="771">
        <f t="shared" si="150"/>
        <v>0</v>
      </c>
      <c r="BP114" s="771">
        <f t="shared" si="150"/>
        <v>0</v>
      </c>
      <c r="BQ114" s="771">
        <f t="shared" si="150"/>
        <v>0</v>
      </c>
      <c r="BR114" s="771">
        <f t="shared" si="150"/>
        <v>0</v>
      </c>
      <c r="BS114" s="771">
        <f t="shared" si="150"/>
        <v>0</v>
      </c>
      <c r="BT114" s="771">
        <f t="shared" si="150"/>
        <v>0</v>
      </c>
      <c r="BU114" s="771">
        <f t="shared" si="150"/>
        <v>0</v>
      </c>
      <c r="BV114" s="771">
        <f t="shared" si="150"/>
        <v>0</v>
      </c>
      <c r="BW114" s="771">
        <f t="shared" si="150"/>
        <v>0</v>
      </c>
      <c r="BX114" s="771">
        <f t="shared" si="150"/>
        <v>0</v>
      </c>
      <c r="BY114" s="771">
        <f t="shared" si="150"/>
        <v>0</v>
      </c>
      <c r="BZ114" s="771">
        <f t="shared" si="150"/>
        <v>0</v>
      </c>
      <c r="CA114" s="771">
        <f t="shared" si="150"/>
        <v>0</v>
      </c>
      <c r="CB114" s="771">
        <f t="shared" si="150"/>
        <v>0</v>
      </c>
      <c r="CC114" s="771">
        <f t="shared" si="150"/>
        <v>0</v>
      </c>
      <c r="CD114" s="771">
        <f t="shared" ref="CD114:DK114" si="151">IF($I34="",0,IF($B34=3,0,IF(CC194+ROUNDDOWN($I34*CD154,0)&gt;=$L34,$L34-CC194,ROUNDDOWN($I34*CD154,0))))</f>
        <v>0</v>
      </c>
      <c r="CE114" s="771">
        <f t="shared" si="151"/>
        <v>0</v>
      </c>
      <c r="CF114" s="771">
        <f t="shared" si="151"/>
        <v>0</v>
      </c>
      <c r="CG114" s="771">
        <f t="shared" si="151"/>
        <v>0</v>
      </c>
      <c r="CH114" s="771">
        <f t="shared" si="151"/>
        <v>0</v>
      </c>
      <c r="CI114" s="771">
        <f t="shared" si="151"/>
        <v>0</v>
      </c>
      <c r="CJ114" s="771">
        <f t="shared" si="151"/>
        <v>0</v>
      </c>
      <c r="CK114" s="771">
        <f t="shared" si="151"/>
        <v>0</v>
      </c>
      <c r="CL114" s="771">
        <f t="shared" si="151"/>
        <v>0</v>
      </c>
      <c r="CM114" s="771">
        <f t="shared" si="151"/>
        <v>0</v>
      </c>
      <c r="CN114" s="771">
        <f t="shared" si="151"/>
        <v>0</v>
      </c>
      <c r="CO114" s="771">
        <f t="shared" si="151"/>
        <v>0</v>
      </c>
      <c r="CP114" s="771">
        <f t="shared" si="151"/>
        <v>0</v>
      </c>
      <c r="CQ114" s="771">
        <f t="shared" si="151"/>
        <v>0</v>
      </c>
      <c r="CR114" s="771">
        <f t="shared" si="151"/>
        <v>0</v>
      </c>
      <c r="CS114" s="771">
        <f t="shared" si="151"/>
        <v>0</v>
      </c>
      <c r="CT114" s="771">
        <f t="shared" si="151"/>
        <v>0</v>
      </c>
      <c r="CU114" s="771">
        <f t="shared" si="151"/>
        <v>0</v>
      </c>
      <c r="CV114" s="771">
        <f t="shared" si="151"/>
        <v>0</v>
      </c>
      <c r="CW114" s="771">
        <f t="shared" si="151"/>
        <v>0</v>
      </c>
      <c r="CX114" s="771">
        <f t="shared" si="151"/>
        <v>0</v>
      </c>
      <c r="CY114" s="771">
        <f t="shared" si="151"/>
        <v>0</v>
      </c>
      <c r="CZ114" s="771">
        <f t="shared" si="151"/>
        <v>0</v>
      </c>
      <c r="DA114" s="771">
        <f t="shared" si="151"/>
        <v>0</v>
      </c>
      <c r="DB114" s="771">
        <f t="shared" si="151"/>
        <v>0</v>
      </c>
      <c r="DC114" s="771">
        <f t="shared" si="151"/>
        <v>0</v>
      </c>
      <c r="DD114" s="771">
        <f t="shared" si="151"/>
        <v>0</v>
      </c>
      <c r="DE114" s="771">
        <f t="shared" si="151"/>
        <v>0</v>
      </c>
      <c r="DF114" s="771">
        <f t="shared" si="151"/>
        <v>0</v>
      </c>
      <c r="DG114" s="771">
        <f t="shared" si="151"/>
        <v>0</v>
      </c>
      <c r="DH114" s="771">
        <f t="shared" si="151"/>
        <v>0</v>
      </c>
      <c r="DI114" s="771">
        <f t="shared" si="151"/>
        <v>0</v>
      </c>
      <c r="DJ114" s="771">
        <f t="shared" si="151"/>
        <v>0</v>
      </c>
      <c r="DK114" s="771">
        <f t="shared" si="151"/>
        <v>0</v>
      </c>
    </row>
    <row r="115" spans="47:115" x14ac:dyDescent="0.15">
      <c r="AU115" s="766">
        <f t="shared" si="95"/>
        <v>0</v>
      </c>
      <c r="AV115" s="771">
        <f t="shared" si="91"/>
        <v>0</v>
      </c>
      <c r="AW115" s="771">
        <f t="shared" si="92"/>
        <v>0</v>
      </c>
      <c r="AX115" s="776">
        <f t="shared" ref="AX115:CC115" si="152">IF($I35="",0,IF($B35=3,0,IF(AW195+ROUNDDOWN($I35*AX155,0)&gt;=$L35,$L35-AW195,ROUNDDOWN($I35*AX155,0))))</f>
        <v>0</v>
      </c>
      <c r="AY115" s="771">
        <f t="shared" si="152"/>
        <v>0</v>
      </c>
      <c r="AZ115" s="771">
        <f t="shared" si="152"/>
        <v>0</v>
      </c>
      <c r="BA115" s="771">
        <f t="shared" si="152"/>
        <v>0</v>
      </c>
      <c r="BB115" s="771">
        <f t="shared" si="152"/>
        <v>0</v>
      </c>
      <c r="BC115" s="771">
        <f t="shared" si="152"/>
        <v>0</v>
      </c>
      <c r="BD115" s="771">
        <f t="shared" si="152"/>
        <v>0</v>
      </c>
      <c r="BE115" s="771">
        <f t="shared" si="152"/>
        <v>0</v>
      </c>
      <c r="BF115" s="771">
        <f t="shared" si="152"/>
        <v>0</v>
      </c>
      <c r="BG115" s="771">
        <f t="shared" si="152"/>
        <v>0</v>
      </c>
      <c r="BH115" s="771">
        <f t="shared" si="152"/>
        <v>0</v>
      </c>
      <c r="BI115" s="771">
        <f t="shared" si="152"/>
        <v>0</v>
      </c>
      <c r="BJ115" s="771">
        <f t="shared" si="152"/>
        <v>0</v>
      </c>
      <c r="BK115" s="771">
        <f t="shared" si="152"/>
        <v>0</v>
      </c>
      <c r="BL115" s="771">
        <f t="shared" si="152"/>
        <v>0</v>
      </c>
      <c r="BM115" s="771">
        <f t="shared" si="152"/>
        <v>0</v>
      </c>
      <c r="BN115" s="771">
        <f t="shared" si="152"/>
        <v>0</v>
      </c>
      <c r="BO115" s="771">
        <f t="shared" si="152"/>
        <v>0</v>
      </c>
      <c r="BP115" s="771">
        <f t="shared" si="152"/>
        <v>0</v>
      </c>
      <c r="BQ115" s="771">
        <f t="shared" si="152"/>
        <v>0</v>
      </c>
      <c r="BR115" s="771">
        <f t="shared" si="152"/>
        <v>0</v>
      </c>
      <c r="BS115" s="771">
        <f t="shared" si="152"/>
        <v>0</v>
      </c>
      <c r="BT115" s="771">
        <f t="shared" si="152"/>
        <v>0</v>
      </c>
      <c r="BU115" s="771">
        <f t="shared" si="152"/>
        <v>0</v>
      </c>
      <c r="BV115" s="771">
        <f t="shared" si="152"/>
        <v>0</v>
      </c>
      <c r="BW115" s="771">
        <f t="shared" si="152"/>
        <v>0</v>
      </c>
      <c r="BX115" s="771">
        <f t="shared" si="152"/>
        <v>0</v>
      </c>
      <c r="BY115" s="771">
        <f t="shared" si="152"/>
        <v>0</v>
      </c>
      <c r="BZ115" s="771">
        <f t="shared" si="152"/>
        <v>0</v>
      </c>
      <c r="CA115" s="771">
        <f t="shared" si="152"/>
        <v>0</v>
      </c>
      <c r="CB115" s="771">
        <f t="shared" si="152"/>
        <v>0</v>
      </c>
      <c r="CC115" s="771">
        <f t="shared" si="152"/>
        <v>0</v>
      </c>
      <c r="CD115" s="771">
        <f t="shared" ref="CD115:DK115" si="153">IF($I35="",0,IF($B35=3,0,IF(CC195+ROUNDDOWN($I35*CD155,0)&gt;=$L35,$L35-CC195,ROUNDDOWN($I35*CD155,0))))</f>
        <v>0</v>
      </c>
      <c r="CE115" s="771">
        <f t="shared" si="153"/>
        <v>0</v>
      </c>
      <c r="CF115" s="771">
        <f t="shared" si="153"/>
        <v>0</v>
      </c>
      <c r="CG115" s="771">
        <f t="shared" si="153"/>
        <v>0</v>
      </c>
      <c r="CH115" s="771">
        <f t="shared" si="153"/>
        <v>0</v>
      </c>
      <c r="CI115" s="771">
        <f t="shared" si="153"/>
        <v>0</v>
      </c>
      <c r="CJ115" s="771">
        <f t="shared" si="153"/>
        <v>0</v>
      </c>
      <c r="CK115" s="771">
        <f t="shared" si="153"/>
        <v>0</v>
      </c>
      <c r="CL115" s="771">
        <f t="shared" si="153"/>
        <v>0</v>
      </c>
      <c r="CM115" s="771">
        <f t="shared" si="153"/>
        <v>0</v>
      </c>
      <c r="CN115" s="771">
        <f t="shared" si="153"/>
        <v>0</v>
      </c>
      <c r="CO115" s="771">
        <f t="shared" si="153"/>
        <v>0</v>
      </c>
      <c r="CP115" s="771">
        <f t="shared" si="153"/>
        <v>0</v>
      </c>
      <c r="CQ115" s="771">
        <f t="shared" si="153"/>
        <v>0</v>
      </c>
      <c r="CR115" s="771">
        <f t="shared" si="153"/>
        <v>0</v>
      </c>
      <c r="CS115" s="771">
        <f t="shared" si="153"/>
        <v>0</v>
      </c>
      <c r="CT115" s="771">
        <f t="shared" si="153"/>
        <v>0</v>
      </c>
      <c r="CU115" s="771">
        <f t="shared" si="153"/>
        <v>0</v>
      </c>
      <c r="CV115" s="771">
        <f t="shared" si="153"/>
        <v>0</v>
      </c>
      <c r="CW115" s="771">
        <f t="shared" si="153"/>
        <v>0</v>
      </c>
      <c r="CX115" s="771">
        <f t="shared" si="153"/>
        <v>0</v>
      </c>
      <c r="CY115" s="771">
        <f t="shared" si="153"/>
        <v>0</v>
      </c>
      <c r="CZ115" s="771">
        <f t="shared" si="153"/>
        <v>0</v>
      </c>
      <c r="DA115" s="771">
        <f t="shared" si="153"/>
        <v>0</v>
      </c>
      <c r="DB115" s="771">
        <f t="shared" si="153"/>
        <v>0</v>
      </c>
      <c r="DC115" s="771">
        <f t="shared" si="153"/>
        <v>0</v>
      </c>
      <c r="DD115" s="771">
        <f t="shared" si="153"/>
        <v>0</v>
      </c>
      <c r="DE115" s="771">
        <f t="shared" si="153"/>
        <v>0</v>
      </c>
      <c r="DF115" s="771">
        <f t="shared" si="153"/>
        <v>0</v>
      </c>
      <c r="DG115" s="771">
        <f t="shared" si="153"/>
        <v>0</v>
      </c>
      <c r="DH115" s="771">
        <f t="shared" si="153"/>
        <v>0</v>
      </c>
      <c r="DI115" s="771">
        <f t="shared" si="153"/>
        <v>0</v>
      </c>
      <c r="DJ115" s="771">
        <f t="shared" si="153"/>
        <v>0</v>
      </c>
      <c r="DK115" s="771">
        <f t="shared" si="153"/>
        <v>0</v>
      </c>
    </row>
    <row r="123" spans="47:115" x14ac:dyDescent="0.15">
      <c r="AU123" s="766" t="s">
        <v>548</v>
      </c>
    </row>
    <row r="124" spans="47:115" x14ac:dyDescent="0.15">
      <c r="AU124" s="766" t="s">
        <v>1032</v>
      </c>
      <c r="AX124" s="775" t="s">
        <v>1032</v>
      </c>
    </row>
    <row r="125" spans="47:115" x14ac:dyDescent="0.15">
      <c r="AU125" s="766">
        <v>1</v>
      </c>
      <c r="AV125" s="125">
        <f>AU125+1</f>
        <v>2</v>
      </c>
      <c r="AW125" s="125">
        <f>AV125+1</f>
        <v>3</v>
      </c>
      <c r="AX125" s="775">
        <f t="shared" ref="AX125:DI125" si="154">AW125+1</f>
        <v>4</v>
      </c>
      <c r="AY125" s="125">
        <f t="shared" si="154"/>
        <v>5</v>
      </c>
      <c r="AZ125" s="125">
        <f t="shared" si="154"/>
        <v>6</v>
      </c>
      <c r="BA125" s="125">
        <f t="shared" si="154"/>
        <v>7</v>
      </c>
      <c r="BB125" s="125">
        <f t="shared" si="154"/>
        <v>8</v>
      </c>
      <c r="BC125" s="125">
        <f t="shared" si="154"/>
        <v>9</v>
      </c>
      <c r="BD125" s="125">
        <f t="shared" si="154"/>
        <v>10</v>
      </c>
      <c r="BE125" s="125">
        <f t="shared" si="154"/>
        <v>11</v>
      </c>
      <c r="BF125" s="125">
        <f t="shared" si="154"/>
        <v>12</v>
      </c>
      <c r="BG125" s="125">
        <f t="shared" si="154"/>
        <v>13</v>
      </c>
      <c r="BH125" s="125">
        <f t="shared" si="154"/>
        <v>14</v>
      </c>
      <c r="BI125" s="125">
        <f t="shared" si="154"/>
        <v>15</v>
      </c>
      <c r="BJ125" s="125">
        <f t="shared" si="154"/>
        <v>16</v>
      </c>
      <c r="BK125" s="125">
        <f t="shared" si="154"/>
        <v>17</v>
      </c>
      <c r="BL125" s="125">
        <f t="shared" si="154"/>
        <v>18</v>
      </c>
      <c r="BM125" s="125">
        <f t="shared" si="154"/>
        <v>19</v>
      </c>
      <c r="BN125" s="125">
        <f t="shared" si="154"/>
        <v>20</v>
      </c>
      <c r="BO125" s="125">
        <f t="shared" si="154"/>
        <v>21</v>
      </c>
      <c r="BP125" s="125">
        <f t="shared" si="154"/>
        <v>22</v>
      </c>
      <c r="BQ125" s="125">
        <f t="shared" si="154"/>
        <v>23</v>
      </c>
      <c r="BR125" s="125">
        <f t="shared" si="154"/>
        <v>24</v>
      </c>
      <c r="BS125" s="125">
        <f t="shared" si="154"/>
        <v>25</v>
      </c>
      <c r="BT125" s="125">
        <f t="shared" si="154"/>
        <v>26</v>
      </c>
      <c r="BU125" s="125">
        <f t="shared" si="154"/>
        <v>27</v>
      </c>
      <c r="BV125" s="125">
        <f t="shared" si="154"/>
        <v>28</v>
      </c>
      <c r="BW125" s="125">
        <f t="shared" si="154"/>
        <v>29</v>
      </c>
      <c r="BX125" s="125">
        <f t="shared" si="154"/>
        <v>30</v>
      </c>
      <c r="BY125" s="125">
        <f t="shared" si="154"/>
        <v>31</v>
      </c>
      <c r="BZ125" s="125">
        <f t="shared" si="154"/>
        <v>32</v>
      </c>
      <c r="CA125" s="125">
        <f t="shared" si="154"/>
        <v>33</v>
      </c>
      <c r="CB125" s="125">
        <f t="shared" si="154"/>
        <v>34</v>
      </c>
      <c r="CC125" s="125">
        <f t="shared" si="154"/>
        <v>35</v>
      </c>
      <c r="CD125" s="125">
        <f t="shared" si="154"/>
        <v>36</v>
      </c>
      <c r="CE125" s="125">
        <f t="shared" si="154"/>
        <v>37</v>
      </c>
      <c r="CF125" s="125">
        <f t="shared" si="154"/>
        <v>38</v>
      </c>
      <c r="CG125" s="125">
        <f t="shared" si="154"/>
        <v>39</v>
      </c>
      <c r="CH125" s="125">
        <f t="shared" si="154"/>
        <v>40</v>
      </c>
      <c r="CI125" s="125">
        <f t="shared" si="154"/>
        <v>41</v>
      </c>
      <c r="CJ125" s="125">
        <f t="shared" si="154"/>
        <v>42</v>
      </c>
      <c r="CK125" s="125">
        <f t="shared" si="154"/>
        <v>43</v>
      </c>
      <c r="CL125" s="125">
        <f t="shared" si="154"/>
        <v>44</v>
      </c>
      <c r="CM125" s="125">
        <f t="shared" si="154"/>
        <v>45</v>
      </c>
      <c r="CN125" s="125">
        <f t="shared" si="154"/>
        <v>46</v>
      </c>
      <c r="CO125" s="125">
        <f t="shared" si="154"/>
        <v>47</v>
      </c>
      <c r="CP125" s="125">
        <f t="shared" si="154"/>
        <v>48</v>
      </c>
      <c r="CQ125" s="125">
        <f t="shared" si="154"/>
        <v>49</v>
      </c>
      <c r="CR125" s="125">
        <f t="shared" si="154"/>
        <v>50</v>
      </c>
      <c r="CS125" s="125">
        <f t="shared" si="154"/>
        <v>51</v>
      </c>
      <c r="CT125" s="125">
        <f t="shared" si="154"/>
        <v>52</v>
      </c>
      <c r="CU125" s="125">
        <f t="shared" si="154"/>
        <v>53</v>
      </c>
      <c r="CV125" s="125">
        <f t="shared" si="154"/>
        <v>54</v>
      </c>
      <c r="CW125" s="125">
        <f t="shared" si="154"/>
        <v>55</v>
      </c>
      <c r="CX125" s="125">
        <f t="shared" si="154"/>
        <v>56</v>
      </c>
      <c r="CY125" s="125">
        <f t="shared" si="154"/>
        <v>57</v>
      </c>
      <c r="CZ125" s="125">
        <f t="shared" si="154"/>
        <v>58</v>
      </c>
      <c r="DA125" s="125">
        <f t="shared" si="154"/>
        <v>59</v>
      </c>
      <c r="DB125" s="125">
        <f t="shared" si="154"/>
        <v>60</v>
      </c>
      <c r="DC125" s="125">
        <f t="shared" si="154"/>
        <v>61</v>
      </c>
      <c r="DD125" s="125">
        <f t="shared" si="154"/>
        <v>62</v>
      </c>
      <c r="DE125" s="125">
        <f t="shared" si="154"/>
        <v>63</v>
      </c>
      <c r="DF125" s="125">
        <f t="shared" si="154"/>
        <v>64</v>
      </c>
      <c r="DG125" s="125">
        <f t="shared" si="154"/>
        <v>65</v>
      </c>
      <c r="DH125" s="125">
        <f t="shared" si="154"/>
        <v>66</v>
      </c>
      <c r="DI125" s="125">
        <f t="shared" si="154"/>
        <v>67</v>
      </c>
      <c r="DJ125" s="125">
        <f>DI125+1</f>
        <v>68</v>
      </c>
      <c r="DK125" s="125">
        <f>DJ125+1</f>
        <v>69</v>
      </c>
    </row>
    <row r="126" spans="47:115" x14ac:dyDescent="0.15">
      <c r="AU126" s="783" t="str">
        <f>$V6</f>
        <v/>
      </c>
      <c r="AV126" s="777">
        <f t="shared" ref="AV126:CA126" si="155">IF($D6="",0,IF($D6+AV$125-1&lt;=1997,$Z6,IF($D6+AV$125-1&lt;=2000,$AB6,IF($D6+AV$125-1&lt;=2008,$AD6,$AF6))))</f>
        <v>0</v>
      </c>
      <c r="AW126" s="777">
        <f t="shared" si="155"/>
        <v>0</v>
      </c>
      <c r="AX126" s="777">
        <f t="shared" si="155"/>
        <v>0</v>
      </c>
      <c r="AY126" s="777">
        <f t="shared" si="155"/>
        <v>0</v>
      </c>
      <c r="AZ126" s="777">
        <f t="shared" si="155"/>
        <v>0</v>
      </c>
      <c r="BA126" s="777">
        <f t="shared" si="155"/>
        <v>0</v>
      </c>
      <c r="BB126" s="777">
        <f t="shared" si="155"/>
        <v>0</v>
      </c>
      <c r="BC126" s="777">
        <f t="shared" si="155"/>
        <v>0</v>
      </c>
      <c r="BD126" s="777">
        <f t="shared" si="155"/>
        <v>0</v>
      </c>
      <c r="BE126" s="777">
        <f t="shared" si="155"/>
        <v>0</v>
      </c>
      <c r="BF126" s="777">
        <f t="shared" si="155"/>
        <v>0</v>
      </c>
      <c r="BG126" s="777">
        <f t="shared" si="155"/>
        <v>0</v>
      </c>
      <c r="BH126" s="777">
        <f t="shared" si="155"/>
        <v>0</v>
      </c>
      <c r="BI126" s="777">
        <f t="shared" si="155"/>
        <v>0</v>
      </c>
      <c r="BJ126" s="777">
        <f t="shared" si="155"/>
        <v>0</v>
      </c>
      <c r="BK126" s="777">
        <f t="shared" si="155"/>
        <v>0</v>
      </c>
      <c r="BL126" s="777">
        <f t="shared" si="155"/>
        <v>0</v>
      </c>
      <c r="BM126" s="777">
        <f t="shared" si="155"/>
        <v>0</v>
      </c>
      <c r="BN126" s="777">
        <f t="shared" si="155"/>
        <v>0</v>
      </c>
      <c r="BO126" s="777">
        <f t="shared" si="155"/>
        <v>0</v>
      </c>
      <c r="BP126" s="777">
        <f t="shared" si="155"/>
        <v>0</v>
      </c>
      <c r="BQ126" s="777">
        <f t="shared" si="155"/>
        <v>0</v>
      </c>
      <c r="BR126" s="777">
        <f t="shared" si="155"/>
        <v>0</v>
      </c>
      <c r="BS126" s="777">
        <f t="shared" si="155"/>
        <v>0</v>
      </c>
      <c r="BT126" s="777">
        <f t="shared" si="155"/>
        <v>0</v>
      </c>
      <c r="BU126" s="777">
        <f t="shared" si="155"/>
        <v>0</v>
      </c>
      <c r="BV126" s="777">
        <f t="shared" si="155"/>
        <v>0</v>
      </c>
      <c r="BW126" s="777">
        <f t="shared" si="155"/>
        <v>0</v>
      </c>
      <c r="BX126" s="777">
        <f t="shared" si="155"/>
        <v>0</v>
      </c>
      <c r="BY126" s="777">
        <f t="shared" si="155"/>
        <v>0</v>
      </c>
      <c r="BZ126" s="777">
        <f t="shared" si="155"/>
        <v>0</v>
      </c>
      <c r="CA126" s="777">
        <f t="shared" si="155"/>
        <v>0</v>
      </c>
      <c r="CB126" s="777">
        <f t="shared" ref="CB126:DK126" si="156">IF($D6="",0,IF($D6+CB$125-1&lt;=1997,$Z6,IF($D6+CB$125-1&lt;=2000,$AB6,IF($D6+CB$125-1&lt;=2008,$AD6,$AF6))))</f>
        <v>0</v>
      </c>
      <c r="CC126" s="777">
        <f t="shared" si="156"/>
        <v>0</v>
      </c>
      <c r="CD126" s="777">
        <f t="shared" si="156"/>
        <v>0</v>
      </c>
      <c r="CE126" s="777">
        <f t="shared" si="156"/>
        <v>0</v>
      </c>
      <c r="CF126" s="777">
        <f t="shared" si="156"/>
        <v>0</v>
      </c>
      <c r="CG126" s="777">
        <f t="shared" si="156"/>
        <v>0</v>
      </c>
      <c r="CH126" s="777">
        <f t="shared" si="156"/>
        <v>0</v>
      </c>
      <c r="CI126" s="777">
        <f t="shared" si="156"/>
        <v>0</v>
      </c>
      <c r="CJ126" s="777">
        <f t="shared" si="156"/>
        <v>0</v>
      </c>
      <c r="CK126" s="777">
        <f t="shared" si="156"/>
        <v>0</v>
      </c>
      <c r="CL126" s="777">
        <f t="shared" si="156"/>
        <v>0</v>
      </c>
      <c r="CM126" s="777">
        <f t="shared" si="156"/>
        <v>0</v>
      </c>
      <c r="CN126" s="777">
        <f t="shared" si="156"/>
        <v>0</v>
      </c>
      <c r="CO126" s="777">
        <f t="shared" si="156"/>
        <v>0</v>
      </c>
      <c r="CP126" s="777">
        <f t="shared" si="156"/>
        <v>0</v>
      </c>
      <c r="CQ126" s="777">
        <f t="shared" si="156"/>
        <v>0</v>
      </c>
      <c r="CR126" s="777">
        <f t="shared" si="156"/>
        <v>0</v>
      </c>
      <c r="CS126" s="777">
        <f t="shared" si="156"/>
        <v>0</v>
      </c>
      <c r="CT126" s="777">
        <f t="shared" si="156"/>
        <v>0</v>
      </c>
      <c r="CU126" s="777">
        <f t="shared" si="156"/>
        <v>0</v>
      </c>
      <c r="CV126" s="777">
        <f t="shared" si="156"/>
        <v>0</v>
      </c>
      <c r="CW126" s="777">
        <f t="shared" si="156"/>
        <v>0</v>
      </c>
      <c r="CX126" s="777">
        <f t="shared" si="156"/>
        <v>0</v>
      </c>
      <c r="CY126" s="777">
        <f t="shared" si="156"/>
        <v>0</v>
      </c>
      <c r="CZ126" s="777">
        <f t="shared" si="156"/>
        <v>0</v>
      </c>
      <c r="DA126" s="777">
        <f t="shared" si="156"/>
        <v>0</v>
      </c>
      <c r="DB126" s="777">
        <f t="shared" si="156"/>
        <v>0</v>
      </c>
      <c r="DC126" s="777">
        <f t="shared" si="156"/>
        <v>0</v>
      </c>
      <c r="DD126" s="777">
        <f t="shared" si="156"/>
        <v>0</v>
      </c>
      <c r="DE126" s="777">
        <f t="shared" si="156"/>
        <v>0</v>
      </c>
      <c r="DF126" s="777">
        <f t="shared" si="156"/>
        <v>0</v>
      </c>
      <c r="DG126" s="777">
        <f t="shared" si="156"/>
        <v>0</v>
      </c>
      <c r="DH126" s="777">
        <f t="shared" si="156"/>
        <v>0</v>
      </c>
      <c r="DI126" s="777">
        <f t="shared" si="156"/>
        <v>0</v>
      </c>
      <c r="DJ126" s="777">
        <f t="shared" si="156"/>
        <v>0</v>
      </c>
      <c r="DK126" s="777">
        <f t="shared" si="156"/>
        <v>0</v>
      </c>
    </row>
    <row r="127" spans="47:115" x14ac:dyDescent="0.15">
      <c r="AU127" s="783" t="str">
        <f t="shared" ref="AU127:AU155" si="157">$V7</f>
        <v/>
      </c>
      <c r="AV127" s="777">
        <f t="shared" ref="AV127:CA127" si="158">IF($D7="",0,IF($D7+AV$125-1&lt;=1997,$Z7,IF($D7+AV$125-1&lt;=2000,$AB7,IF($D7+AV$125-1&lt;=2008,$AD7,$AF7))))</f>
        <v>0</v>
      </c>
      <c r="AW127" s="777">
        <f t="shared" si="158"/>
        <v>0</v>
      </c>
      <c r="AX127" s="777">
        <f t="shared" si="158"/>
        <v>0</v>
      </c>
      <c r="AY127" s="777">
        <f t="shared" si="158"/>
        <v>0</v>
      </c>
      <c r="AZ127" s="777">
        <f t="shared" si="158"/>
        <v>0</v>
      </c>
      <c r="BA127" s="777">
        <f t="shared" si="158"/>
        <v>0</v>
      </c>
      <c r="BB127" s="777">
        <f t="shared" si="158"/>
        <v>0</v>
      </c>
      <c r="BC127" s="777">
        <f t="shared" si="158"/>
        <v>0</v>
      </c>
      <c r="BD127" s="777">
        <f t="shared" si="158"/>
        <v>0</v>
      </c>
      <c r="BE127" s="777">
        <f t="shared" si="158"/>
        <v>0</v>
      </c>
      <c r="BF127" s="777">
        <f t="shared" si="158"/>
        <v>0</v>
      </c>
      <c r="BG127" s="777">
        <f t="shared" si="158"/>
        <v>0</v>
      </c>
      <c r="BH127" s="777">
        <f t="shared" si="158"/>
        <v>0</v>
      </c>
      <c r="BI127" s="777">
        <f t="shared" si="158"/>
        <v>0</v>
      </c>
      <c r="BJ127" s="777">
        <f t="shared" si="158"/>
        <v>0</v>
      </c>
      <c r="BK127" s="777">
        <f t="shared" si="158"/>
        <v>0</v>
      </c>
      <c r="BL127" s="777">
        <f t="shared" si="158"/>
        <v>0</v>
      </c>
      <c r="BM127" s="777">
        <f t="shared" si="158"/>
        <v>0</v>
      </c>
      <c r="BN127" s="777">
        <f t="shared" si="158"/>
        <v>0</v>
      </c>
      <c r="BO127" s="777">
        <f t="shared" si="158"/>
        <v>0</v>
      </c>
      <c r="BP127" s="777">
        <f t="shared" si="158"/>
        <v>0</v>
      </c>
      <c r="BQ127" s="777">
        <f t="shared" si="158"/>
        <v>0</v>
      </c>
      <c r="BR127" s="777">
        <f t="shared" si="158"/>
        <v>0</v>
      </c>
      <c r="BS127" s="777">
        <f t="shared" si="158"/>
        <v>0</v>
      </c>
      <c r="BT127" s="777">
        <f t="shared" si="158"/>
        <v>0</v>
      </c>
      <c r="BU127" s="777">
        <f t="shared" si="158"/>
        <v>0</v>
      </c>
      <c r="BV127" s="777">
        <f t="shared" si="158"/>
        <v>0</v>
      </c>
      <c r="BW127" s="777">
        <f t="shared" si="158"/>
        <v>0</v>
      </c>
      <c r="BX127" s="777">
        <f t="shared" si="158"/>
        <v>0</v>
      </c>
      <c r="BY127" s="777">
        <f t="shared" si="158"/>
        <v>0</v>
      </c>
      <c r="BZ127" s="777">
        <f t="shared" si="158"/>
        <v>0</v>
      </c>
      <c r="CA127" s="777">
        <f t="shared" si="158"/>
        <v>0</v>
      </c>
      <c r="CB127" s="777">
        <f t="shared" ref="CB127:DK127" si="159">IF($D7="",0,IF($D7+CB$125-1&lt;=1997,$Z7,IF($D7+CB$125-1&lt;=2000,$AB7,IF($D7+CB$125-1&lt;=2008,$AD7,$AF7))))</f>
        <v>0</v>
      </c>
      <c r="CC127" s="777">
        <f t="shared" si="159"/>
        <v>0</v>
      </c>
      <c r="CD127" s="777">
        <f t="shared" si="159"/>
        <v>0</v>
      </c>
      <c r="CE127" s="777">
        <f t="shared" si="159"/>
        <v>0</v>
      </c>
      <c r="CF127" s="777">
        <f t="shared" si="159"/>
        <v>0</v>
      </c>
      <c r="CG127" s="777">
        <f t="shared" si="159"/>
        <v>0</v>
      </c>
      <c r="CH127" s="777">
        <f t="shared" si="159"/>
        <v>0</v>
      </c>
      <c r="CI127" s="777">
        <f t="shared" si="159"/>
        <v>0</v>
      </c>
      <c r="CJ127" s="777">
        <f t="shared" si="159"/>
        <v>0</v>
      </c>
      <c r="CK127" s="777">
        <f t="shared" si="159"/>
        <v>0</v>
      </c>
      <c r="CL127" s="777">
        <f t="shared" si="159"/>
        <v>0</v>
      </c>
      <c r="CM127" s="777">
        <f t="shared" si="159"/>
        <v>0</v>
      </c>
      <c r="CN127" s="777">
        <f t="shared" si="159"/>
        <v>0</v>
      </c>
      <c r="CO127" s="777">
        <f t="shared" si="159"/>
        <v>0</v>
      </c>
      <c r="CP127" s="777">
        <f t="shared" si="159"/>
        <v>0</v>
      </c>
      <c r="CQ127" s="777">
        <f t="shared" si="159"/>
        <v>0</v>
      </c>
      <c r="CR127" s="777">
        <f t="shared" si="159"/>
        <v>0</v>
      </c>
      <c r="CS127" s="777">
        <f t="shared" si="159"/>
        <v>0</v>
      </c>
      <c r="CT127" s="777">
        <f t="shared" si="159"/>
        <v>0</v>
      </c>
      <c r="CU127" s="777">
        <f t="shared" si="159"/>
        <v>0</v>
      </c>
      <c r="CV127" s="777">
        <f t="shared" si="159"/>
        <v>0</v>
      </c>
      <c r="CW127" s="777">
        <f t="shared" si="159"/>
        <v>0</v>
      </c>
      <c r="CX127" s="777">
        <f t="shared" si="159"/>
        <v>0</v>
      </c>
      <c r="CY127" s="777">
        <f t="shared" si="159"/>
        <v>0</v>
      </c>
      <c r="CZ127" s="777">
        <f t="shared" si="159"/>
        <v>0</v>
      </c>
      <c r="DA127" s="777">
        <f t="shared" si="159"/>
        <v>0</v>
      </c>
      <c r="DB127" s="777">
        <f t="shared" si="159"/>
        <v>0</v>
      </c>
      <c r="DC127" s="777">
        <f t="shared" si="159"/>
        <v>0</v>
      </c>
      <c r="DD127" s="777">
        <f t="shared" si="159"/>
        <v>0</v>
      </c>
      <c r="DE127" s="777">
        <f t="shared" si="159"/>
        <v>0</v>
      </c>
      <c r="DF127" s="777">
        <f t="shared" si="159"/>
        <v>0</v>
      </c>
      <c r="DG127" s="777">
        <f t="shared" si="159"/>
        <v>0</v>
      </c>
      <c r="DH127" s="777">
        <f t="shared" si="159"/>
        <v>0</v>
      </c>
      <c r="DI127" s="777">
        <f t="shared" si="159"/>
        <v>0</v>
      </c>
      <c r="DJ127" s="777">
        <f t="shared" si="159"/>
        <v>0</v>
      </c>
      <c r="DK127" s="777">
        <f t="shared" si="159"/>
        <v>0</v>
      </c>
    </row>
    <row r="128" spans="47:115" x14ac:dyDescent="0.15">
      <c r="AU128" s="783" t="str">
        <f t="shared" si="157"/>
        <v/>
      </c>
      <c r="AV128" s="777">
        <f t="shared" ref="AV128:CA128" si="160">IF($D8="",0,IF($D8+AV$125-1&lt;=1997,$Z8,IF($D8+AV$125-1&lt;=2000,$AB8,IF($D8+AV$125-1&lt;=2008,$AD8,$AF8))))</f>
        <v>0</v>
      </c>
      <c r="AW128" s="777">
        <f t="shared" si="160"/>
        <v>0</v>
      </c>
      <c r="AX128" s="777">
        <f t="shared" si="160"/>
        <v>0</v>
      </c>
      <c r="AY128" s="777">
        <f t="shared" si="160"/>
        <v>0</v>
      </c>
      <c r="AZ128" s="777">
        <f t="shared" si="160"/>
        <v>0</v>
      </c>
      <c r="BA128" s="777">
        <f t="shared" si="160"/>
        <v>0</v>
      </c>
      <c r="BB128" s="777">
        <f t="shared" si="160"/>
        <v>0</v>
      </c>
      <c r="BC128" s="777">
        <f t="shared" si="160"/>
        <v>0</v>
      </c>
      <c r="BD128" s="777">
        <f t="shared" si="160"/>
        <v>0</v>
      </c>
      <c r="BE128" s="777">
        <f t="shared" si="160"/>
        <v>0</v>
      </c>
      <c r="BF128" s="777">
        <f t="shared" si="160"/>
        <v>0</v>
      </c>
      <c r="BG128" s="777">
        <f t="shared" si="160"/>
        <v>0</v>
      </c>
      <c r="BH128" s="777">
        <f t="shared" si="160"/>
        <v>0</v>
      </c>
      <c r="BI128" s="777">
        <f t="shared" si="160"/>
        <v>0</v>
      </c>
      <c r="BJ128" s="777">
        <f t="shared" si="160"/>
        <v>0</v>
      </c>
      <c r="BK128" s="777">
        <f t="shared" si="160"/>
        <v>0</v>
      </c>
      <c r="BL128" s="777">
        <f t="shared" si="160"/>
        <v>0</v>
      </c>
      <c r="BM128" s="777">
        <f t="shared" si="160"/>
        <v>0</v>
      </c>
      <c r="BN128" s="777">
        <f t="shared" si="160"/>
        <v>0</v>
      </c>
      <c r="BO128" s="777">
        <f t="shared" si="160"/>
        <v>0</v>
      </c>
      <c r="BP128" s="777">
        <f t="shared" si="160"/>
        <v>0</v>
      </c>
      <c r="BQ128" s="777">
        <f t="shared" si="160"/>
        <v>0</v>
      </c>
      <c r="BR128" s="777">
        <f t="shared" si="160"/>
        <v>0</v>
      </c>
      <c r="BS128" s="777">
        <f t="shared" si="160"/>
        <v>0</v>
      </c>
      <c r="BT128" s="777">
        <f t="shared" si="160"/>
        <v>0</v>
      </c>
      <c r="BU128" s="777">
        <f t="shared" si="160"/>
        <v>0</v>
      </c>
      <c r="BV128" s="777">
        <f t="shared" si="160"/>
        <v>0</v>
      </c>
      <c r="BW128" s="777">
        <f t="shared" si="160"/>
        <v>0</v>
      </c>
      <c r="BX128" s="777">
        <f t="shared" si="160"/>
        <v>0</v>
      </c>
      <c r="BY128" s="777">
        <f t="shared" si="160"/>
        <v>0</v>
      </c>
      <c r="BZ128" s="777">
        <f t="shared" si="160"/>
        <v>0</v>
      </c>
      <c r="CA128" s="777">
        <f t="shared" si="160"/>
        <v>0</v>
      </c>
      <c r="CB128" s="777">
        <f t="shared" ref="CB128:DK128" si="161">IF($D8="",0,IF($D8+CB$125-1&lt;=1997,$Z8,IF($D8+CB$125-1&lt;=2000,$AB8,IF($D8+CB$125-1&lt;=2008,$AD8,$AF8))))</f>
        <v>0</v>
      </c>
      <c r="CC128" s="777">
        <f t="shared" si="161"/>
        <v>0</v>
      </c>
      <c r="CD128" s="777">
        <f t="shared" si="161"/>
        <v>0</v>
      </c>
      <c r="CE128" s="777">
        <f t="shared" si="161"/>
        <v>0</v>
      </c>
      <c r="CF128" s="777">
        <f t="shared" si="161"/>
        <v>0</v>
      </c>
      <c r="CG128" s="777">
        <f t="shared" si="161"/>
        <v>0</v>
      </c>
      <c r="CH128" s="777">
        <f t="shared" si="161"/>
        <v>0</v>
      </c>
      <c r="CI128" s="777">
        <f t="shared" si="161"/>
        <v>0</v>
      </c>
      <c r="CJ128" s="777">
        <f t="shared" si="161"/>
        <v>0</v>
      </c>
      <c r="CK128" s="777">
        <f t="shared" si="161"/>
        <v>0</v>
      </c>
      <c r="CL128" s="777">
        <f t="shared" si="161"/>
        <v>0</v>
      </c>
      <c r="CM128" s="777">
        <f t="shared" si="161"/>
        <v>0</v>
      </c>
      <c r="CN128" s="777">
        <f t="shared" si="161"/>
        <v>0</v>
      </c>
      <c r="CO128" s="777">
        <f t="shared" si="161"/>
        <v>0</v>
      </c>
      <c r="CP128" s="777">
        <f t="shared" si="161"/>
        <v>0</v>
      </c>
      <c r="CQ128" s="777">
        <f t="shared" si="161"/>
        <v>0</v>
      </c>
      <c r="CR128" s="777">
        <f t="shared" si="161"/>
        <v>0</v>
      </c>
      <c r="CS128" s="777">
        <f t="shared" si="161"/>
        <v>0</v>
      </c>
      <c r="CT128" s="777">
        <f t="shared" si="161"/>
        <v>0</v>
      </c>
      <c r="CU128" s="777">
        <f t="shared" si="161"/>
        <v>0</v>
      </c>
      <c r="CV128" s="777">
        <f t="shared" si="161"/>
        <v>0</v>
      </c>
      <c r="CW128" s="777">
        <f t="shared" si="161"/>
        <v>0</v>
      </c>
      <c r="CX128" s="777">
        <f t="shared" si="161"/>
        <v>0</v>
      </c>
      <c r="CY128" s="777">
        <f t="shared" si="161"/>
        <v>0</v>
      </c>
      <c r="CZ128" s="777">
        <f t="shared" si="161"/>
        <v>0</v>
      </c>
      <c r="DA128" s="777">
        <f t="shared" si="161"/>
        <v>0</v>
      </c>
      <c r="DB128" s="777">
        <f t="shared" si="161"/>
        <v>0</v>
      </c>
      <c r="DC128" s="777">
        <f t="shared" si="161"/>
        <v>0</v>
      </c>
      <c r="DD128" s="777">
        <f t="shared" si="161"/>
        <v>0</v>
      </c>
      <c r="DE128" s="777">
        <f t="shared" si="161"/>
        <v>0</v>
      </c>
      <c r="DF128" s="777">
        <f t="shared" si="161"/>
        <v>0</v>
      </c>
      <c r="DG128" s="777">
        <f t="shared" si="161"/>
        <v>0</v>
      </c>
      <c r="DH128" s="777">
        <f t="shared" si="161"/>
        <v>0</v>
      </c>
      <c r="DI128" s="777">
        <f t="shared" si="161"/>
        <v>0</v>
      </c>
      <c r="DJ128" s="777">
        <f t="shared" si="161"/>
        <v>0</v>
      </c>
      <c r="DK128" s="777">
        <f t="shared" si="161"/>
        <v>0</v>
      </c>
    </row>
    <row r="129" spans="47:115" x14ac:dyDescent="0.15">
      <c r="AU129" s="783" t="str">
        <f t="shared" si="157"/>
        <v/>
      </c>
      <c r="AV129" s="777">
        <f t="shared" ref="AV129:CA129" si="162">IF($D9="",0,IF($D9+AV$125-1&lt;=1997,$Z9,IF($D9+AV$125-1&lt;=2000,$AB9,IF($D9+AV$125-1&lt;=2008,$AD9,$AF9))))</f>
        <v>0</v>
      </c>
      <c r="AW129" s="777">
        <f t="shared" si="162"/>
        <v>0</v>
      </c>
      <c r="AX129" s="777">
        <f t="shared" si="162"/>
        <v>0</v>
      </c>
      <c r="AY129" s="777">
        <f t="shared" si="162"/>
        <v>0</v>
      </c>
      <c r="AZ129" s="777">
        <f t="shared" si="162"/>
        <v>0</v>
      </c>
      <c r="BA129" s="777">
        <f t="shared" si="162"/>
        <v>0</v>
      </c>
      <c r="BB129" s="777">
        <f t="shared" si="162"/>
        <v>0</v>
      </c>
      <c r="BC129" s="777">
        <f t="shared" si="162"/>
        <v>0</v>
      </c>
      <c r="BD129" s="777">
        <f t="shared" si="162"/>
        <v>0</v>
      </c>
      <c r="BE129" s="777">
        <f t="shared" si="162"/>
        <v>0</v>
      </c>
      <c r="BF129" s="777">
        <f t="shared" si="162"/>
        <v>0</v>
      </c>
      <c r="BG129" s="777">
        <f t="shared" si="162"/>
        <v>0</v>
      </c>
      <c r="BH129" s="777">
        <f t="shared" si="162"/>
        <v>0</v>
      </c>
      <c r="BI129" s="777">
        <f t="shared" si="162"/>
        <v>0</v>
      </c>
      <c r="BJ129" s="777">
        <f t="shared" si="162"/>
        <v>0</v>
      </c>
      <c r="BK129" s="777">
        <f t="shared" si="162"/>
        <v>0</v>
      </c>
      <c r="BL129" s="777">
        <f t="shared" si="162"/>
        <v>0</v>
      </c>
      <c r="BM129" s="777">
        <f t="shared" si="162"/>
        <v>0</v>
      </c>
      <c r="BN129" s="777">
        <f t="shared" si="162"/>
        <v>0</v>
      </c>
      <c r="BO129" s="777">
        <f t="shared" si="162"/>
        <v>0</v>
      </c>
      <c r="BP129" s="777">
        <f t="shared" si="162"/>
        <v>0</v>
      </c>
      <c r="BQ129" s="777">
        <f t="shared" si="162"/>
        <v>0</v>
      </c>
      <c r="BR129" s="777">
        <f t="shared" si="162"/>
        <v>0</v>
      </c>
      <c r="BS129" s="777">
        <f t="shared" si="162"/>
        <v>0</v>
      </c>
      <c r="BT129" s="777">
        <f t="shared" si="162"/>
        <v>0</v>
      </c>
      <c r="BU129" s="777">
        <f t="shared" si="162"/>
        <v>0</v>
      </c>
      <c r="BV129" s="777">
        <f t="shared" si="162"/>
        <v>0</v>
      </c>
      <c r="BW129" s="777">
        <f t="shared" si="162"/>
        <v>0</v>
      </c>
      <c r="BX129" s="777">
        <f t="shared" si="162"/>
        <v>0</v>
      </c>
      <c r="BY129" s="777">
        <f t="shared" si="162"/>
        <v>0</v>
      </c>
      <c r="BZ129" s="777">
        <f t="shared" si="162"/>
        <v>0</v>
      </c>
      <c r="CA129" s="777">
        <f t="shared" si="162"/>
        <v>0</v>
      </c>
      <c r="CB129" s="777">
        <f t="shared" ref="CB129:DK129" si="163">IF($D9="",0,IF($D9+CB$125-1&lt;=1997,$Z9,IF($D9+CB$125-1&lt;=2000,$AB9,IF($D9+CB$125-1&lt;=2008,$AD9,$AF9))))</f>
        <v>0</v>
      </c>
      <c r="CC129" s="777">
        <f t="shared" si="163"/>
        <v>0</v>
      </c>
      <c r="CD129" s="777">
        <f t="shared" si="163"/>
        <v>0</v>
      </c>
      <c r="CE129" s="777">
        <f t="shared" si="163"/>
        <v>0</v>
      </c>
      <c r="CF129" s="777">
        <f t="shared" si="163"/>
        <v>0</v>
      </c>
      <c r="CG129" s="777">
        <f t="shared" si="163"/>
        <v>0</v>
      </c>
      <c r="CH129" s="777">
        <f t="shared" si="163"/>
        <v>0</v>
      </c>
      <c r="CI129" s="777">
        <f t="shared" si="163"/>
        <v>0</v>
      </c>
      <c r="CJ129" s="777">
        <f t="shared" si="163"/>
        <v>0</v>
      </c>
      <c r="CK129" s="777">
        <f t="shared" si="163"/>
        <v>0</v>
      </c>
      <c r="CL129" s="777">
        <f t="shared" si="163"/>
        <v>0</v>
      </c>
      <c r="CM129" s="777">
        <f t="shared" si="163"/>
        <v>0</v>
      </c>
      <c r="CN129" s="777">
        <f t="shared" si="163"/>
        <v>0</v>
      </c>
      <c r="CO129" s="777">
        <f t="shared" si="163"/>
        <v>0</v>
      </c>
      <c r="CP129" s="777">
        <f t="shared" si="163"/>
        <v>0</v>
      </c>
      <c r="CQ129" s="777">
        <f t="shared" si="163"/>
        <v>0</v>
      </c>
      <c r="CR129" s="777">
        <f t="shared" si="163"/>
        <v>0</v>
      </c>
      <c r="CS129" s="777">
        <f t="shared" si="163"/>
        <v>0</v>
      </c>
      <c r="CT129" s="777">
        <f t="shared" si="163"/>
        <v>0</v>
      </c>
      <c r="CU129" s="777">
        <f t="shared" si="163"/>
        <v>0</v>
      </c>
      <c r="CV129" s="777">
        <f t="shared" si="163"/>
        <v>0</v>
      </c>
      <c r="CW129" s="777">
        <f t="shared" si="163"/>
        <v>0</v>
      </c>
      <c r="CX129" s="777">
        <f t="shared" si="163"/>
        <v>0</v>
      </c>
      <c r="CY129" s="777">
        <f t="shared" si="163"/>
        <v>0</v>
      </c>
      <c r="CZ129" s="777">
        <f t="shared" si="163"/>
        <v>0</v>
      </c>
      <c r="DA129" s="777">
        <f t="shared" si="163"/>
        <v>0</v>
      </c>
      <c r="DB129" s="777">
        <f t="shared" si="163"/>
        <v>0</v>
      </c>
      <c r="DC129" s="777">
        <f t="shared" si="163"/>
        <v>0</v>
      </c>
      <c r="DD129" s="777">
        <f t="shared" si="163"/>
        <v>0</v>
      </c>
      <c r="DE129" s="777">
        <f t="shared" si="163"/>
        <v>0</v>
      </c>
      <c r="DF129" s="777">
        <f t="shared" si="163"/>
        <v>0</v>
      </c>
      <c r="DG129" s="777">
        <f t="shared" si="163"/>
        <v>0</v>
      </c>
      <c r="DH129" s="777">
        <f t="shared" si="163"/>
        <v>0</v>
      </c>
      <c r="DI129" s="777">
        <f t="shared" si="163"/>
        <v>0</v>
      </c>
      <c r="DJ129" s="777">
        <f t="shared" si="163"/>
        <v>0</v>
      </c>
      <c r="DK129" s="777">
        <f t="shared" si="163"/>
        <v>0</v>
      </c>
    </row>
    <row r="130" spans="47:115" x14ac:dyDescent="0.15">
      <c r="AU130" s="783" t="str">
        <f t="shared" si="157"/>
        <v/>
      </c>
      <c r="AV130" s="777">
        <f t="shared" ref="AV130:CA130" si="164">IF($D10="",0,IF($D10+AV$125-1&lt;=1997,$Z10,IF($D10+AV$125-1&lt;=2000,$AB10,IF($D10+AV$125-1&lt;=2008,$AD10,$AF10))))</f>
        <v>0</v>
      </c>
      <c r="AW130" s="777">
        <f t="shared" si="164"/>
        <v>0</v>
      </c>
      <c r="AX130" s="777">
        <f t="shared" si="164"/>
        <v>0</v>
      </c>
      <c r="AY130" s="777">
        <f t="shared" si="164"/>
        <v>0</v>
      </c>
      <c r="AZ130" s="777">
        <f t="shared" si="164"/>
        <v>0</v>
      </c>
      <c r="BA130" s="777">
        <f t="shared" si="164"/>
        <v>0</v>
      </c>
      <c r="BB130" s="777">
        <f t="shared" si="164"/>
        <v>0</v>
      </c>
      <c r="BC130" s="777">
        <f t="shared" si="164"/>
        <v>0</v>
      </c>
      <c r="BD130" s="777">
        <f t="shared" si="164"/>
        <v>0</v>
      </c>
      <c r="BE130" s="777">
        <f t="shared" si="164"/>
        <v>0</v>
      </c>
      <c r="BF130" s="777">
        <f t="shared" si="164"/>
        <v>0</v>
      </c>
      <c r="BG130" s="777">
        <f t="shared" si="164"/>
        <v>0</v>
      </c>
      <c r="BH130" s="777">
        <f t="shared" si="164"/>
        <v>0</v>
      </c>
      <c r="BI130" s="777">
        <f t="shared" si="164"/>
        <v>0</v>
      </c>
      <c r="BJ130" s="777">
        <f t="shared" si="164"/>
        <v>0</v>
      </c>
      <c r="BK130" s="777">
        <f t="shared" si="164"/>
        <v>0</v>
      </c>
      <c r="BL130" s="777">
        <f t="shared" si="164"/>
        <v>0</v>
      </c>
      <c r="BM130" s="777">
        <f t="shared" si="164"/>
        <v>0</v>
      </c>
      <c r="BN130" s="777">
        <f t="shared" si="164"/>
        <v>0</v>
      </c>
      <c r="BO130" s="777">
        <f t="shared" si="164"/>
        <v>0</v>
      </c>
      <c r="BP130" s="777">
        <f t="shared" si="164"/>
        <v>0</v>
      </c>
      <c r="BQ130" s="777">
        <f t="shared" si="164"/>
        <v>0</v>
      </c>
      <c r="BR130" s="777">
        <f t="shared" si="164"/>
        <v>0</v>
      </c>
      <c r="BS130" s="777">
        <f t="shared" si="164"/>
        <v>0</v>
      </c>
      <c r="BT130" s="777">
        <f t="shared" si="164"/>
        <v>0</v>
      </c>
      <c r="BU130" s="777">
        <f t="shared" si="164"/>
        <v>0</v>
      </c>
      <c r="BV130" s="777">
        <f t="shared" si="164"/>
        <v>0</v>
      </c>
      <c r="BW130" s="777">
        <f t="shared" si="164"/>
        <v>0</v>
      </c>
      <c r="BX130" s="777">
        <f t="shared" si="164"/>
        <v>0</v>
      </c>
      <c r="BY130" s="777">
        <f t="shared" si="164"/>
        <v>0</v>
      </c>
      <c r="BZ130" s="777">
        <f t="shared" si="164"/>
        <v>0</v>
      </c>
      <c r="CA130" s="777">
        <f t="shared" si="164"/>
        <v>0</v>
      </c>
      <c r="CB130" s="777">
        <f t="shared" ref="CB130:DK130" si="165">IF($D10="",0,IF($D10+CB$125-1&lt;=1997,$Z10,IF($D10+CB$125-1&lt;=2000,$AB10,IF($D10+CB$125-1&lt;=2008,$AD10,$AF10))))</f>
        <v>0</v>
      </c>
      <c r="CC130" s="777">
        <f t="shared" si="165"/>
        <v>0</v>
      </c>
      <c r="CD130" s="777">
        <f t="shared" si="165"/>
        <v>0</v>
      </c>
      <c r="CE130" s="777">
        <f t="shared" si="165"/>
        <v>0</v>
      </c>
      <c r="CF130" s="777">
        <f t="shared" si="165"/>
        <v>0</v>
      </c>
      <c r="CG130" s="777">
        <f t="shared" si="165"/>
        <v>0</v>
      </c>
      <c r="CH130" s="777">
        <f t="shared" si="165"/>
        <v>0</v>
      </c>
      <c r="CI130" s="777">
        <f t="shared" si="165"/>
        <v>0</v>
      </c>
      <c r="CJ130" s="777">
        <f t="shared" si="165"/>
        <v>0</v>
      </c>
      <c r="CK130" s="777">
        <f t="shared" si="165"/>
        <v>0</v>
      </c>
      <c r="CL130" s="777">
        <f t="shared" si="165"/>
        <v>0</v>
      </c>
      <c r="CM130" s="777">
        <f t="shared" si="165"/>
        <v>0</v>
      </c>
      <c r="CN130" s="777">
        <f t="shared" si="165"/>
        <v>0</v>
      </c>
      <c r="CO130" s="777">
        <f t="shared" si="165"/>
        <v>0</v>
      </c>
      <c r="CP130" s="777">
        <f t="shared" si="165"/>
        <v>0</v>
      </c>
      <c r="CQ130" s="777">
        <f t="shared" si="165"/>
        <v>0</v>
      </c>
      <c r="CR130" s="777">
        <f t="shared" si="165"/>
        <v>0</v>
      </c>
      <c r="CS130" s="777">
        <f t="shared" si="165"/>
        <v>0</v>
      </c>
      <c r="CT130" s="777">
        <f t="shared" si="165"/>
        <v>0</v>
      </c>
      <c r="CU130" s="777">
        <f t="shared" si="165"/>
        <v>0</v>
      </c>
      <c r="CV130" s="777">
        <f t="shared" si="165"/>
        <v>0</v>
      </c>
      <c r="CW130" s="777">
        <f t="shared" si="165"/>
        <v>0</v>
      </c>
      <c r="CX130" s="777">
        <f t="shared" si="165"/>
        <v>0</v>
      </c>
      <c r="CY130" s="777">
        <f t="shared" si="165"/>
        <v>0</v>
      </c>
      <c r="CZ130" s="777">
        <f t="shared" si="165"/>
        <v>0</v>
      </c>
      <c r="DA130" s="777">
        <f t="shared" si="165"/>
        <v>0</v>
      </c>
      <c r="DB130" s="777">
        <f t="shared" si="165"/>
        <v>0</v>
      </c>
      <c r="DC130" s="777">
        <f t="shared" si="165"/>
        <v>0</v>
      </c>
      <c r="DD130" s="777">
        <f t="shared" si="165"/>
        <v>0</v>
      </c>
      <c r="DE130" s="777">
        <f t="shared" si="165"/>
        <v>0</v>
      </c>
      <c r="DF130" s="777">
        <f t="shared" si="165"/>
        <v>0</v>
      </c>
      <c r="DG130" s="777">
        <f t="shared" si="165"/>
        <v>0</v>
      </c>
      <c r="DH130" s="777">
        <f t="shared" si="165"/>
        <v>0</v>
      </c>
      <c r="DI130" s="777">
        <f t="shared" si="165"/>
        <v>0</v>
      </c>
      <c r="DJ130" s="777">
        <f t="shared" si="165"/>
        <v>0</v>
      </c>
      <c r="DK130" s="777">
        <f t="shared" si="165"/>
        <v>0</v>
      </c>
    </row>
    <row r="131" spans="47:115" x14ac:dyDescent="0.15">
      <c r="AU131" s="783" t="str">
        <f t="shared" si="157"/>
        <v/>
      </c>
      <c r="AV131" s="777">
        <f t="shared" ref="AV131:CA131" si="166">IF($D11="",0,IF($D11+AV$125-1&lt;=1997,$Z11,IF($D11+AV$125-1&lt;=2000,$AB11,IF($D11+AV$125-1&lt;=2008,$AD11,$AF11))))</f>
        <v>0</v>
      </c>
      <c r="AW131" s="777">
        <f t="shared" si="166"/>
        <v>0</v>
      </c>
      <c r="AX131" s="777">
        <f t="shared" si="166"/>
        <v>0</v>
      </c>
      <c r="AY131" s="777">
        <f t="shared" si="166"/>
        <v>0</v>
      </c>
      <c r="AZ131" s="777">
        <f t="shared" si="166"/>
        <v>0</v>
      </c>
      <c r="BA131" s="777">
        <f t="shared" si="166"/>
        <v>0</v>
      </c>
      <c r="BB131" s="777">
        <f t="shared" si="166"/>
        <v>0</v>
      </c>
      <c r="BC131" s="777">
        <f t="shared" si="166"/>
        <v>0</v>
      </c>
      <c r="BD131" s="777">
        <f t="shared" si="166"/>
        <v>0</v>
      </c>
      <c r="BE131" s="777">
        <f t="shared" si="166"/>
        <v>0</v>
      </c>
      <c r="BF131" s="777">
        <f t="shared" si="166"/>
        <v>0</v>
      </c>
      <c r="BG131" s="777">
        <f t="shared" si="166"/>
        <v>0</v>
      </c>
      <c r="BH131" s="777">
        <f t="shared" si="166"/>
        <v>0</v>
      </c>
      <c r="BI131" s="777">
        <f t="shared" si="166"/>
        <v>0</v>
      </c>
      <c r="BJ131" s="777">
        <f t="shared" si="166"/>
        <v>0</v>
      </c>
      <c r="BK131" s="777">
        <f t="shared" si="166"/>
        <v>0</v>
      </c>
      <c r="BL131" s="777">
        <f t="shared" si="166"/>
        <v>0</v>
      </c>
      <c r="BM131" s="777">
        <f t="shared" si="166"/>
        <v>0</v>
      </c>
      <c r="BN131" s="777">
        <f t="shared" si="166"/>
        <v>0</v>
      </c>
      <c r="BO131" s="777">
        <f t="shared" si="166"/>
        <v>0</v>
      </c>
      <c r="BP131" s="777">
        <f t="shared" si="166"/>
        <v>0</v>
      </c>
      <c r="BQ131" s="777">
        <f t="shared" si="166"/>
        <v>0</v>
      </c>
      <c r="BR131" s="777">
        <f t="shared" si="166"/>
        <v>0</v>
      </c>
      <c r="BS131" s="777">
        <f t="shared" si="166"/>
        <v>0</v>
      </c>
      <c r="BT131" s="777">
        <f t="shared" si="166"/>
        <v>0</v>
      </c>
      <c r="BU131" s="777">
        <f t="shared" si="166"/>
        <v>0</v>
      </c>
      <c r="BV131" s="777">
        <f t="shared" si="166"/>
        <v>0</v>
      </c>
      <c r="BW131" s="777">
        <f t="shared" si="166"/>
        <v>0</v>
      </c>
      <c r="BX131" s="777">
        <f t="shared" si="166"/>
        <v>0</v>
      </c>
      <c r="BY131" s="777">
        <f t="shared" si="166"/>
        <v>0</v>
      </c>
      <c r="BZ131" s="777">
        <f t="shared" si="166"/>
        <v>0</v>
      </c>
      <c r="CA131" s="777">
        <f t="shared" si="166"/>
        <v>0</v>
      </c>
      <c r="CB131" s="777">
        <f t="shared" ref="CB131:DK131" si="167">IF($D11="",0,IF($D11+CB$125-1&lt;=1997,$Z11,IF($D11+CB$125-1&lt;=2000,$AB11,IF($D11+CB$125-1&lt;=2008,$AD11,$AF11))))</f>
        <v>0</v>
      </c>
      <c r="CC131" s="777">
        <f t="shared" si="167"/>
        <v>0</v>
      </c>
      <c r="CD131" s="777">
        <f t="shared" si="167"/>
        <v>0</v>
      </c>
      <c r="CE131" s="777">
        <f t="shared" si="167"/>
        <v>0</v>
      </c>
      <c r="CF131" s="777">
        <f t="shared" si="167"/>
        <v>0</v>
      </c>
      <c r="CG131" s="777">
        <f t="shared" si="167"/>
        <v>0</v>
      </c>
      <c r="CH131" s="777">
        <f t="shared" si="167"/>
        <v>0</v>
      </c>
      <c r="CI131" s="777">
        <f t="shared" si="167"/>
        <v>0</v>
      </c>
      <c r="CJ131" s="777">
        <f t="shared" si="167"/>
        <v>0</v>
      </c>
      <c r="CK131" s="777">
        <f t="shared" si="167"/>
        <v>0</v>
      </c>
      <c r="CL131" s="777">
        <f t="shared" si="167"/>
        <v>0</v>
      </c>
      <c r="CM131" s="777">
        <f t="shared" si="167"/>
        <v>0</v>
      </c>
      <c r="CN131" s="777">
        <f t="shared" si="167"/>
        <v>0</v>
      </c>
      <c r="CO131" s="777">
        <f t="shared" si="167"/>
        <v>0</v>
      </c>
      <c r="CP131" s="777">
        <f t="shared" si="167"/>
        <v>0</v>
      </c>
      <c r="CQ131" s="777">
        <f t="shared" si="167"/>
        <v>0</v>
      </c>
      <c r="CR131" s="777">
        <f t="shared" si="167"/>
        <v>0</v>
      </c>
      <c r="CS131" s="777">
        <f t="shared" si="167"/>
        <v>0</v>
      </c>
      <c r="CT131" s="777">
        <f t="shared" si="167"/>
        <v>0</v>
      </c>
      <c r="CU131" s="777">
        <f t="shared" si="167"/>
        <v>0</v>
      </c>
      <c r="CV131" s="777">
        <f t="shared" si="167"/>
        <v>0</v>
      </c>
      <c r="CW131" s="777">
        <f t="shared" si="167"/>
        <v>0</v>
      </c>
      <c r="CX131" s="777">
        <f t="shared" si="167"/>
        <v>0</v>
      </c>
      <c r="CY131" s="777">
        <f t="shared" si="167"/>
        <v>0</v>
      </c>
      <c r="CZ131" s="777">
        <f t="shared" si="167"/>
        <v>0</v>
      </c>
      <c r="DA131" s="777">
        <f t="shared" si="167"/>
        <v>0</v>
      </c>
      <c r="DB131" s="777">
        <f t="shared" si="167"/>
        <v>0</v>
      </c>
      <c r="DC131" s="777">
        <f t="shared" si="167"/>
        <v>0</v>
      </c>
      <c r="DD131" s="777">
        <f t="shared" si="167"/>
        <v>0</v>
      </c>
      <c r="DE131" s="777">
        <f t="shared" si="167"/>
        <v>0</v>
      </c>
      <c r="DF131" s="777">
        <f t="shared" si="167"/>
        <v>0</v>
      </c>
      <c r="DG131" s="777">
        <f t="shared" si="167"/>
        <v>0</v>
      </c>
      <c r="DH131" s="777">
        <f t="shared" si="167"/>
        <v>0</v>
      </c>
      <c r="DI131" s="777">
        <f t="shared" si="167"/>
        <v>0</v>
      </c>
      <c r="DJ131" s="777">
        <f t="shared" si="167"/>
        <v>0</v>
      </c>
      <c r="DK131" s="777">
        <f t="shared" si="167"/>
        <v>0</v>
      </c>
    </row>
    <row r="132" spans="47:115" x14ac:dyDescent="0.15">
      <c r="AU132" s="783" t="str">
        <f t="shared" si="157"/>
        <v/>
      </c>
      <c r="AV132" s="777">
        <f t="shared" ref="AV132:CA132" si="168">IF($D12="",0,IF($D12+AV$125-1&lt;=1997,$Z12,IF($D12+AV$125-1&lt;=2000,$AB12,IF($D12+AV$125-1&lt;=2008,$AD12,$AF12))))</f>
        <v>0</v>
      </c>
      <c r="AW132" s="777">
        <f t="shared" si="168"/>
        <v>0</v>
      </c>
      <c r="AX132" s="777">
        <f t="shared" si="168"/>
        <v>0</v>
      </c>
      <c r="AY132" s="777">
        <f t="shared" si="168"/>
        <v>0</v>
      </c>
      <c r="AZ132" s="777">
        <f t="shared" si="168"/>
        <v>0</v>
      </c>
      <c r="BA132" s="777">
        <f t="shared" si="168"/>
        <v>0</v>
      </c>
      <c r="BB132" s="777">
        <f t="shared" si="168"/>
        <v>0</v>
      </c>
      <c r="BC132" s="777">
        <f t="shared" si="168"/>
        <v>0</v>
      </c>
      <c r="BD132" s="777">
        <f t="shared" si="168"/>
        <v>0</v>
      </c>
      <c r="BE132" s="777">
        <f t="shared" si="168"/>
        <v>0</v>
      </c>
      <c r="BF132" s="777">
        <f t="shared" si="168"/>
        <v>0</v>
      </c>
      <c r="BG132" s="777">
        <f t="shared" si="168"/>
        <v>0</v>
      </c>
      <c r="BH132" s="777">
        <f t="shared" si="168"/>
        <v>0</v>
      </c>
      <c r="BI132" s="777">
        <f t="shared" si="168"/>
        <v>0</v>
      </c>
      <c r="BJ132" s="777">
        <f t="shared" si="168"/>
        <v>0</v>
      </c>
      <c r="BK132" s="777">
        <f t="shared" si="168"/>
        <v>0</v>
      </c>
      <c r="BL132" s="777">
        <f t="shared" si="168"/>
        <v>0</v>
      </c>
      <c r="BM132" s="777">
        <f t="shared" si="168"/>
        <v>0</v>
      </c>
      <c r="BN132" s="777">
        <f t="shared" si="168"/>
        <v>0</v>
      </c>
      <c r="BO132" s="777">
        <f t="shared" si="168"/>
        <v>0</v>
      </c>
      <c r="BP132" s="777">
        <f t="shared" si="168"/>
        <v>0</v>
      </c>
      <c r="BQ132" s="777">
        <f t="shared" si="168"/>
        <v>0</v>
      </c>
      <c r="BR132" s="777">
        <f t="shared" si="168"/>
        <v>0</v>
      </c>
      <c r="BS132" s="777">
        <f t="shared" si="168"/>
        <v>0</v>
      </c>
      <c r="BT132" s="777">
        <f t="shared" si="168"/>
        <v>0</v>
      </c>
      <c r="BU132" s="777">
        <f t="shared" si="168"/>
        <v>0</v>
      </c>
      <c r="BV132" s="777">
        <f t="shared" si="168"/>
        <v>0</v>
      </c>
      <c r="BW132" s="777">
        <f t="shared" si="168"/>
        <v>0</v>
      </c>
      <c r="BX132" s="777">
        <f t="shared" si="168"/>
        <v>0</v>
      </c>
      <c r="BY132" s="777">
        <f t="shared" si="168"/>
        <v>0</v>
      </c>
      <c r="BZ132" s="777">
        <f t="shared" si="168"/>
        <v>0</v>
      </c>
      <c r="CA132" s="777">
        <f t="shared" si="168"/>
        <v>0</v>
      </c>
      <c r="CB132" s="777">
        <f t="shared" ref="CB132:DK132" si="169">IF($D12="",0,IF($D12+CB$125-1&lt;=1997,$Z12,IF($D12+CB$125-1&lt;=2000,$AB12,IF($D12+CB$125-1&lt;=2008,$AD12,$AF12))))</f>
        <v>0</v>
      </c>
      <c r="CC132" s="777">
        <f t="shared" si="169"/>
        <v>0</v>
      </c>
      <c r="CD132" s="777">
        <f t="shared" si="169"/>
        <v>0</v>
      </c>
      <c r="CE132" s="777">
        <f t="shared" si="169"/>
        <v>0</v>
      </c>
      <c r="CF132" s="777">
        <f t="shared" si="169"/>
        <v>0</v>
      </c>
      <c r="CG132" s="777">
        <f t="shared" si="169"/>
        <v>0</v>
      </c>
      <c r="CH132" s="777">
        <f t="shared" si="169"/>
        <v>0</v>
      </c>
      <c r="CI132" s="777">
        <f t="shared" si="169"/>
        <v>0</v>
      </c>
      <c r="CJ132" s="777">
        <f t="shared" si="169"/>
        <v>0</v>
      </c>
      <c r="CK132" s="777">
        <f t="shared" si="169"/>
        <v>0</v>
      </c>
      <c r="CL132" s="777">
        <f t="shared" si="169"/>
        <v>0</v>
      </c>
      <c r="CM132" s="777">
        <f t="shared" si="169"/>
        <v>0</v>
      </c>
      <c r="CN132" s="777">
        <f t="shared" si="169"/>
        <v>0</v>
      </c>
      <c r="CO132" s="777">
        <f t="shared" si="169"/>
        <v>0</v>
      </c>
      <c r="CP132" s="777">
        <f t="shared" si="169"/>
        <v>0</v>
      </c>
      <c r="CQ132" s="777">
        <f t="shared" si="169"/>
        <v>0</v>
      </c>
      <c r="CR132" s="777">
        <f t="shared" si="169"/>
        <v>0</v>
      </c>
      <c r="CS132" s="777">
        <f t="shared" si="169"/>
        <v>0</v>
      </c>
      <c r="CT132" s="777">
        <f t="shared" si="169"/>
        <v>0</v>
      </c>
      <c r="CU132" s="777">
        <f t="shared" si="169"/>
        <v>0</v>
      </c>
      <c r="CV132" s="777">
        <f t="shared" si="169"/>
        <v>0</v>
      </c>
      <c r="CW132" s="777">
        <f t="shared" si="169"/>
        <v>0</v>
      </c>
      <c r="CX132" s="777">
        <f t="shared" si="169"/>
        <v>0</v>
      </c>
      <c r="CY132" s="777">
        <f t="shared" si="169"/>
        <v>0</v>
      </c>
      <c r="CZ132" s="777">
        <f t="shared" si="169"/>
        <v>0</v>
      </c>
      <c r="DA132" s="777">
        <f t="shared" si="169"/>
        <v>0</v>
      </c>
      <c r="DB132" s="777">
        <f t="shared" si="169"/>
        <v>0</v>
      </c>
      <c r="DC132" s="777">
        <f t="shared" si="169"/>
        <v>0</v>
      </c>
      <c r="DD132" s="777">
        <f t="shared" si="169"/>
        <v>0</v>
      </c>
      <c r="DE132" s="777">
        <f t="shared" si="169"/>
        <v>0</v>
      </c>
      <c r="DF132" s="777">
        <f t="shared" si="169"/>
        <v>0</v>
      </c>
      <c r="DG132" s="777">
        <f t="shared" si="169"/>
        <v>0</v>
      </c>
      <c r="DH132" s="777">
        <f t="shared" si="169"/>
        <v>0</v>
      </c>
      <c r="DI132" s="777">
        <f t="shared" si="169"/>
        <v>0</v>
      </c>
      <c r="DJ132" s="777">
        <f t="shared" si="169"/>
        <v>0</v>
      </c>
      <c r="DK132" s="777">
        <f t="shared" si="169"/>
        <v>0</v>
      </c>
    </row>
    <row r="133" spans="47:115" x14ac:dyDescent="0.15">
      <c r="AU133" s="783" t="str">
        <f t="shared" si="157"/>
        <v/>
      </c>
      <c r="AV133" s="777">
        <f t="shared" ref="AV133:CA133" si="170">IF($D13="",0,IF($D13+AV$125-1&lt;=1997,$Z13,IF($D13+AV$125-1&lt;=2000,$AB13,IF($D13+AV$125-1&lt;=2008,$AD13,$AF13))))</f>
        <v>0</v>
      </c>
      <c r="AW133" s="777">
        <f t="shared" si="170"/>
        <v>0</v>
      </c>
      <c r="AX133" s="777">
        <f t="shared" si="170"/>
        <v>0</v>
      </c>
      <c r="AY133" s="777">
        <f t="shared" si="170"/>
        <v>0</v>
      </c>
      <c r="AZ133" s="777">
        <f t="shared" si="170"/>
        <v>0</v>
      </c>
      <c r="BA133" s="777">
        <f t="shared" si="170"/>
        <v>0</v>
      </c>
      <c r="BB133" s="777">
        <f t="shared" si="170"/>
        <v>0</v>
      </c>
      <c r="BC133" s="777">
        <f t="shared" si="170"/>
        <v>0</v>
      </c>
      <c r="BD133" s="777">
        <f t="shared" si="170"/>
        <v>0</v>
      </c>
      <c r="BE133" s="777">
        <f t="shared" si="170"/>
        <v>0</v>
      </c>
      <c r="BF133" s="777">
        <f t="shared" si="170"/>
        <v>0</v>
      </c>
      <c r="BG133" s="777">
        <f t="shared" si="170"/>
        <v>0</v>
      </c>
      <c r="BH133" s="777">
        <f t="shared" si="170"/>
        <v>0</v>
      </c>
      <c r="BI133" s="777">
        <f t="shared" si="170"/>
        <v>0</v>
      </c>
      <c r="BJ133" s="777">
        <f t="shared" si="170"/>
        <v>0</v>
      </c>
      <c r="BK133" s="777">
        <f t="shared" si="170"/>
        <v>0</v>
      </c>
      <c r="BL133" s="777">
        <f t="shared" si="170"/>
        <v>0</v>
      </c>
      <c r="BM133" s="777">
        <f t="shared" si="170"/>
        <v>0</v>
      </c>
      <c r="BN133" s="777">
        <f t="shared" si="170"/>
        <v>0</v>
      </c>
      <c r="BO133" s="777">
        <f t="shared" si="170"/>
        <v>0</v>
      </c>
      <c r="BP133" s="777">
        <f t="shared" si="170"/>
        <v>0</v>
      </c>
      <c r="BQ133" s="777">
        <f t="shared" si="170"/>
        <v>0</v>
      </c>
      <c r="BR133" s="777">
        <f t="shared" si="170"/>
        <v>0</v>
      </c>
      <c r="BS133" s="777">
        <f t="shared" si="170"/>
        <v>0</v>
      </c>
      <c r="BT133" s="777">
        <f t="shared" si="170"/>
        <v>0</v>
      </c>
      <c r="BU133" s="777">
        <f t="shared" si="170"/>
        <v>0</v>
      </c>
      <c r="BV133" s="777">
        <f t="shared" si="170"/>
        <v>0</v>
      </c>
      <c r="BW133" s="777">
        <f t="shared" si="170"/>
        <v>0</v>
      </c>
      <c r="BX133" s="777">
        <f t="shared" si="170"/>
        <v>0</v>
      </c>
      <c r="BY133" s="777">
        <f t="shared" si="170"/>
        <v>0</v>
      </c>
      <c r="BZ133" s="777">
        <f t="shared" si="170"/>
        <v>0</v>
      </c>
      <c r="CA133" s="777">
        <f t="shared" si="170"/>
        <v>0</v>
      </c>
      <c r="CB133" s="777">
        <f t="shared" ref="CB133:DK133" si="171">IF($D13="",0,IF($D13+CB$125-1&lt;=1997,$Z13,IF($D13+CB$125-1&lt;=2000,$AB13,IF($D13+CB$125-1&lt;=2008,$AD13,$AF13))))</f>
        <v>0</v>
      </c>
      <c r="CC133" s="777">
        <f t="shared" si="171"/>
        <v>0</v>
      </c>
      <c r="CD133" s="777">
        <f t="shared" si="171"/>
        <v>0</v>
      </c>
      <c r="CE133" s="777">
        <f t="shared" si="171"/>
        <v>0</v>
      </c>
      <c r="CF133" s="777">
        <f t="shared" si="171"/>
        <v>0</v>
      </c>
      <c r="CG133" s="777">
        <f t="shared" si="171"/>
        <v>0</v>
      </c>
      <c r="CH133" s="777">
        <f t="shared" si="171"/>
        <v>0</v>
      </c>
      <c r="CI133" s="777">
        <f t="shared" si="171"/>
        <v>0</v>
      </c>
      <c r="CJ133" s="777">
        <f t="shared" si="171"/>
        <v>0</v>
      </c>
      <c r="CK133" s="777">
        <f t="shared" si="171"/>
        <v>0</v>
      </c>
      <c r="CL133" s="777">
        <f t="shared" si="171"/>
        <v>0</v>
      </c>
      <c r="CM133" s="777">
        <f t="shared" si="171"/>
        <v>0</v>
      </c>
      <c r="CN133" s="777">
        <f t="shared" si="171"/>
        <v>0</v>
      </c>
      <c r="CO133" s="777">
        <f t="shared" si="171"/>
        <v>0</v>
      </c>
      <c r="CP133" s="777">
        <f t="shared" si="171"/>
        <v>0</v>
      </c>
      <c r="CQ133" s="777">
        <f t="shared" si="171"/>
        <v>0</v>
      </c>
      <c r="CR133" s="777">
        <f t="shared" si="171"/>
        <v>0</v>
      </c>
      <c r="CS133" s="777">
        <f t="shared" si="171"/>
        <v>0</v>
      </c>
      <c r="CT133" s="777">
        <f t="shared" si="171"/>
        <v>0</v>
      </c>
      <c r="CU133" s="777">
        <f t="shared" si="171"/>
        <v>0</v>
      </c>
      <c r="CV133" s="777">
        <f t="shared" si="171"/>
        <v>0</v>
      </c>
      <c r="CW133" s="777">
        <f t="shared" si="171"/>
        <v>0</v>
      </c>
      <c r="CX133" s="777">
        <f t="shared" si="171"/>
        <v>0</v>
      </c>
      <c r="CY133" s="777">
        <f t="shared" si="171"/>
        <v>0</v>
      </c>
      <c r="CZ133" s="777">
        <f t="shared" si="171"/>
        <v>0</v>
      </c>
      <c r="DA133" s="777">
        <f t="shared" si="171"/>
        <v>0</v>
      </c>
      <c r="DB133" s="777">
        <f t="shared" si="171"/>
        <v>0</v>
      </c>
      <c r="DC133" s="777">
        <f t="shared" si="171"/>
        <v>0</v>
      </c>
      <c r="DD133" s="777">
        <f t="shared" si="171"/>
        <v>0</v>
      </c>
      <c r="DE133" s="777">
        <f t="shared" si="171"/>
        <v>0</v>
      </c>
      <c r="DF133" s="777">
        <f t="shared" si="171"/>
        <v>0</v>
      </c>
      <c r="DG133" s="777">
        <f t="shared" si="171"/>
        <v>0</v>
      </c>
      <c r="DH133" s="777">
        <f t="shared" si="171"/>
        <v>0</v>
      </c>
      <c r="DI133" s="777">
        <f t="shared" si="171"/>
        <v>0</v>
      </c>
      <c r="DJ133" s="777">
        <f t="shared" si="171"/>
        <v>0</v>
      </c>
      <c r="DK133" s="777">
        <f t="shared" si="171"/>
        <v>0</v>
      </c>
    </row>
    <row r="134" spans="47:115" x14ac:dyDescent="0.15">
      <c r="AU134" s="783" t="str">
        <f t="shared" si="157"/>
        <v/>
      </c>
      <c r="AV134" s="777">
        <f t="shared" ref="AV134:CA134" si="172">IF($D14="",0,IF($D14+AV$125-1&lt;=1997,$Z14,IF($D14+AV$125-1&lt;=2000,$AB14,IF($D14+AV$125-1&lt;=2008,$AD14,$AF14))))</f>
        <v>0</v>
      </c>
      <c r="AW134" s="777">
        <f t="shared" si="172"/>
        <v>0</v>
      </c>
      <c r="AX134" s="777">
        <f t="shared" si="172"/>
        <v>0</v>
      </c>
      <c r="AY134" s="777">
        <f t="shared" si="172"/>
        <v>0</v>
      </c>
      <c r="AZ134" s="777">
        <f t="shared" si="172"/>
        <v>0</v>
      </c>
      <c r="BA134" s="777">
        <f t="shared" si="172"/>
        <v>0</v>
      </c>
      <c r="BB134" s="777">
        <f t="shared" si="172"/>
        <v>0</v>
      </c>
      <c r="BC134" s="777">
        <f t="shared" si="172"/>
        <v>0</v>
      </c>
      <c r="BD134" s="777">
        <f t="shared" si="172"/>
        <v>0</v>
      </c>
      <c r="BE134" s="777">
        <f t="shared" si="172"/>
        <v>0</v>
      </c>
      <c r="BF134" s="777">
        <f t="shared" si="172"/>
        <v>0</v>
      </c>
      <c r="BG134" s="777">
        <f t="shared" si="172"/>
        <v>0</v>
      </c>
      <c r="BH134" s="777">
        <f t="shared" si="172"/>
        <v>0</v>
      </c>
      <c r="BI134" s="777">
        <f t="shared" si="172"/>
        <v>0</v>
      </c>
      <c r="BJ134" s="777">
        <f t="shared" si="172"/>
        <v>0</v>
      </c>
      <c r="BK134" s="777">
        <f t="shared" si="172"/>
        <v>0</v>
      </c>
      <c r="BL134" s="777">
        <f t="shared" si="172"/>
        <v>0</v>
      </c>
      <c r="BM134" s="777">
        <f t="shared" si="172"/>
        <v>0</v>
      </c>
      <c r="BN134" s="777">
        <f t="shared" si="172"/>
        <v>0</v>
      </c>
      <c r="BO134" s="777">
        <f t="shared" si="172"/>
        <v>0</v>
      </c>
      <c r="BP134" s="777">
        <f t="shared" si="172"/>
        <v>0</v>
      </c>
      <c r="BQ134" s="777">
        <f t="shared" si="172"/>
        <v>0</v>
      </c>
      <c r="BR134" s="777">
        <f t="shared" si="172"/>
        <v>0</v>
      </c>
      <c r="BS134" s="777">
        <f t="shared" si="172"/>
        <v>0</v>
      </c>
      <c r="BT134" s="777">
        <f t="shared" si="172"/>
        <v>0</v>
      </c>
      <c r="BU134" s="777">
        <f t="shared" si="172"/>
        <v>0</v>
      </c>
      <c r="BV134" s="777">
        <f t="shared" si="172"/>
        <v>0</v>
      </c>
      <c r="BW134" s="777">
        <f t="shared" si="172"/>
        <v>0</v>
      </c>
      <c r="BX134" s="777">
        <f t="shared" si="172"/>
        <v>0</v>
      </c>
      <c r="BY134" s="777">
        <f t="shared" si="172"/>
        <v>0</v>
      </c>
      <c r="BZ134" s="777">
        <f t="shared" si="172"/>
        <v>0</v>
      </c>
      <c r="CA134" s="777">
        <f t="shared" si="172"/>
        <v>0</v>
      </c>
      <c r="CB134" s="777">
        <f t="shared" ref="CB134:DK134" si="173">IF($D14="",0,IF($D14+CB$125-1&lt;=1997,$Z14,IF($D14+CB$125-1&lt;=2000,$AB14,IF($D14+CB$125-1&lt;=2008,$AD14,$AF14))))</f>
        <v>0</v>
      </c>
      <c r="CC134" s="777">
        <f t="shared" si="173"/>
        <v>0</v>
      </c>
      <c r="CD134" s="777">
        <f t="shared" si="173"/>
        <v>0</v>
      </c>
      <c r="CE134" s="777">
        <f t="shared" si="173"/>
        <v>0</v>
      </c>
      <c r="CF134" s="777">
        <f t="shared" si="173"/>
        <v>0</v>
      </c>
      <c r="CG134" s="777">
        <f t="shared" si="173"/>
        <v>0</v>
      </c>
      <c r="CH134" s="777">
        <f t="shared" si="173"/>
        <v>0</v>
      </c>
      <c r="CI134" s="777">
        <f t="shared" si="173"/>
        <v>0</v>
      </c>
      <c r="CJ134" s="777">
        <f t="shared" si="173"/>
        <v>0</v>
      </c>
      <c r="CK134" s="777">
        <f t="shared" si="173"/>
        <v>0</v>
      </c>
      <c r="CL134" s="777">
        <f t="shared" si="173"/>
        <v>0</v>
      </c>
      <c r="CM134" s="777">
        <f t="shared" si="173"/>
        <v>0</v>
      </c>
      <c r="CN134" s="777">
        <f t="shared" si="173"/>
        <v>0</v>
      </c>
      <c r="CO134" s="777">
        <f t="shared" si="173"/>
        <v>0</v>
      </c>
      <c r="CP134" s="777">
        <f t="shared" si="173"/>
        <v>0</v>
      </c>
      <c r="CQ134" s="777">
        <f t="shared" si="173"/>
        <v>0</v>
      </c>
      <c r="CR134" s="777">
        <f t="shared" si="173"/>
        <v>0</v>
      </c>
      <c r="CS134" s="777">
        <f t="shared" si="173"/>
        <v>0</v>
      </c>
      <c r="CT134" s="777">
        <f t="shared" si="173"/>
        <v>0</v>
      </c>
      <c r="CU134" s="777">
        <f t="shared" si="173"/>
        <v>0</v>
      </c>
      <c r="CV134" s="777">
        <f t="shared" si="173"/>
        <v>0</v>
      </c>
      <c r="CW134" s="777">
        <f t="shared" si="173"/>
        <v>0</v>
      </c>
      <c r="CX134" s="777">
        <f t="shared" si="173"/>
        <v>0</v>
      </c>
      <c r="CY134" s="777">
        <f t="shared" si="173"/>
        <v>0</v>
      </c>
      <c r="CZ134" s="777">
        <f t="shared" si="173"/>
        <v>0</v>
      </c>
      <c r="DA134" s="777">
        <f t="shared" si="173"/>
        <v>0</v>
      </c>
      <c r="DB134" s="777">
        <f t="shared" si="173"/>
        <v>0</v>
      </c>
      <c r="DC134" s="777">
        <f t="shared" si="173"/>
        <v>0</v>
      </c>
      <c r="DD134" s="777">
        <f t="shared" si="173"/>
        <v>0</v>
      </c>
      <c r="DE134" s="777">
        <f t="shared" si="173"/>
        <v>0</v>
      </c>
      <c r="DF134" s="777">
        <f t="shared" si="173"/>
        <v>0</v>
      </c>
      <c r="DG134" s="777">
        <f t="shared" si="173"/>
        <v>0</v>
      </c>
      <c r="DH134" s="777">
        <f t="shared" si="173"/>
        <v>0</v>
      </c>
      <c r="DI134" s="777">
        <f t="shared" si="173"/>
        <v>0</v>
      </c>
      <c r="DJ134" s="777">
        <f t="shared" si="173"/>
        <v>0</v>
      </c>
      <c r="DK134" s="777">
        <f t="shared" si="173"/>
        <v>0</v>
      </c>
    </row>
    <row r="135" spans="47:115" x14ac:dyDescent="0.15">
      <c r="AU135" s="783" t="str">
        <f t="shared" si="157"/>
        <v/>
      </c>
      <c r="AV135" s="777">
        <f t="shared" ref="AV135:CA135" si="174">IF($D15="",0,IF($D15+AV$125-1&lt;=1997,$Z15,IF($D15+AV$125-1&lt;=2000,$AB15,IF($D15+AV$125-1&lt;=2008,$AD15,$AF15))))</f>
        <v>0</v>
      </c>
      <c r="AW135" s="777">
        <f t="shared" si="174"/>
        <v>0</v>
      </c>
      <c r="AX135" s="777">
        <f t="shared" si="174"/>
        <v>0</v>
      </c>
      <c r="AY135" s="777">
        <f t="shared" si="174"/>
        <v>0</v>
      </c>
      <c r="AZ135" s="777">
        <f t="shared" si="174"/>
        <v>0</v>
      </c>
      <c r="BA135" s="777">
        <f t="shared" si="174"/>
        <v>0</v>
      </c>
      <c r="BB135" s="777">
        <f t="shared" si="174"/>
        <v>0</v>
      </c>
      <c r="BC135" s="777">
        <f t="shared" si="174"/>
        <v>0</v>
      </c>
      <c r="BD135" s="777">
        <f t="shared" si="174"/>
        <v>0</v>
      </c>
      <c r="BE135" s="777">
        <f t="shared" si="174"/>
        <v>0</v>
      </c>
      <c r="BF135" s="777">
        <f t="shared" si="174"/>
        <v>0</v>
      </c>
      <c r="BG135" s="777">
        <f t="shared" si="174"/>
        <v>0</v>
      </c>
      <c r="BH135" s="777">
        <f t="shared" si="174"/>
        <v>0</v>
      </c>
      <c r="BI135" s="777">
        <f t="shared" si="174"/>
        <v>0</v>
      </c>
      <c r="BJ135" s="777">
        <f t="shared" si="174"/>
        <v>0</v>
      </c>
      <c r="BK135" s="777">
        <f t="shared" si="174"/>
        <v>0</v>
      </c>
      <c r="BL135" s="777">
        <f t="shared" si="174"/>
        <v>0</v>
      </c>
      <c r="BM135" s="777">
        <f t="shared" si="174"/>
        <v>0</v>
      </c>
      <c r="BN135" s="777">
        <f t="shared" si="174"/>
        <v>0</v>
      </c>
      <c r="BO135" s="777">
        <f t="shared" si="174"/>
        <v>0</v>
      </c>
      <c r="BP135" s="777">
        <f t="shared" si="174"/>
        <v>0</v>
      </c>
      <c r="BQ135" s="777">
        <f t="shared" si="174"/>
        <v>0</v>
      </c>
      <c r="BR135" s="777">
        <f t="shared" si="174"/>
        <v>0</v>
      </c>
      <c r="BS135" s="777">
        <f t="shared" si="174"/>
        <v>0</v>
      </c>
      <c r="BT135" s="777">
        <f t="shared" si="174"/>
        <v>0</v>
      </c>
      <c r="BU135" s="777">
        <f t="shared" si="174"/>
        <v>0</v>
      </c>
      <c r="BV135" s="777">
        <f t="shared" si="174"/>
        <v>0</v>
      </c>
      <c r="BW135" s="777">
        <f t="shared" si="174"/>
        <v>0</v>
      </c>
      <c r="BX135" s="777">
        <f t="shared" si="174"/>
        <v>0</v>
      </c>
      <c r="BY135" s="777">
        <f t="shared" si="174"/>
        <v>0</v>
      </c>
      <c r="BZ135" s="777">
        <f t="shared" si="174"/>
        <v>0</v>
      </c>
      <c r="CA135" s="777">
        <f t="shared" si="174"/>
        <v>0</v>
      </c>
      <c r="CB135" s="777">
        <f t="shared" ref="CB135:DK135" si="175">IF($D15="",0,IF($D15+CB$125-1&lt;=1997,$Z15,IF($D15+CB$125-1&lt;=2000,$AB15,IF($D15+CB$125-1&lt;=2008,$AD15,$AF15))))</f>
        <v>0</v>
      </c>
      <c r="CC135" s="777">
        <f t="shared" si="175"/>
        <v>0</v>
      </c>
      <c r="CD135" s="777">
        <f t="shared" si="175"/>
        <v>0</v>
      </c>
      <c r="CE135" s="777">
        <f t="shared" si="175"/>
        <v>0</v>
      </c>
      <c r="CF135" s="777">
        <f t="shared" si="175"/>
        <v>0</v>
      </c>
      <c r="CG135" s="777">
        <f t="shared" si="175"/>
        <v>0</v>
      </c>
      <c r="CH135" s="777">
        <f t="shared" si="175"/>
        <v>0</v>
      </c>
      <c r="CI135" s="777">
        <f t="shared" si="175"/>
        <v>0</v>
      </c>
      <c r="CJ135" s="777">
        <f t="shared" si="175"/>
        <v>0</v>
      </c>
      <c r="CK135" s="777">
        <f t="shared" si="175"/>
        <v>0</v>
      </c>
      <c r="CL135" s="777">
        <f t="shared" si="175"/>
        <v>0</v>
      </c>
      <c r="CM135" s="777">
        <f t="shared" si="175"/>
        <v>0</v>
      </c>
      <c r="CN135" s="777">
        <f t="shared" si="175"/>
        <v>0</v>
      </c>
      <c r="CO135" s="777">
        <f t="shared" si="175"/>
        <v>0</v>
      </c>
      <c r="CP135" s="777">
        <f t="shared" si="175"/>
        <v>0</v>
      </c>
      <c r="CQ135" s="777">
        <f t="shared" si="175"/>
        <v>0</v>
      </c>
      <c r="CR135" s="777">
        <f t="shared" si="175"/>
        <v>0</v>
      </c>
      <c r="CS135" s="777">
        <f t="shared" si="175"/>
        <v>0</v>
      </c>
      <c r="CT135" s="777">
        <f t="shared" si="175"/>
        <v>0</v>
      </c>
      <c r="CU135" s="777">
        <f t="shared" si="175"/>
        <v>0</v>
      </c>
      <c r="CV135" s="777">
        <f t="shared" si="175"/>
        <v>0</v>
      </c>
      <c r="CW135" s="777">
        <f t="shared" si="175"/>
        <v>0</v>
      </c>
      <c r="CX135" s="777">
        <f t="shared" si="175"/>
        <v>0</v>
      </c>
      <c r="CY135" s="777">
        <f t="shared" si="175"/>
        <v>0</v>
      </c>
      <c r="CZ135" s="777">
        <f t="shared" si="175"/>
        <v>0</v>
      </c>
      <c r="DA135" s="777">
        <f t="shared" si="175"/>
        <v>0</v>
      </c>
      <c r="DB135" s="777">
        <f t="shared" si="175"/>
        <v>0</v>
      </c>
      <c r="DC135" s="777">
        <f t="shared" si="175"/>
        <v>0</v>
      </c>
      <c r="DD135" s="777">
        <f t="shared" si="175"/>
        <v>0</v>
      </c>
      <c r="DE135" s="777">
        <f t="shared" si="175"/>
        <v>0</v>
      </c>
      <c r="DF135" s="777">
        <f t="shared" si="175"/>
        <v>0</v>
      </c>
      <c r="DG135" s="777">
        <f t="shared" si="175"/>
        <v>0</v>
      </c>
      <c r="DH135" s="777">
        <f t="shared" si="175"/>
        <v>0</v>
      </c>
      <c r="DI135" s="777">
        <f t="shared" si="175"/>
        <v>0</v>
      </c>
      <c r="DJ135" s="777">
        <f t="shared" si="175"/>
        <v>0</v>
      </c>
      <c r="DK135" s="777">
        <f t="shared" si="175"/>
        <v>0</v>
      </c>
    </row>
    <row r="136" spans="47:115" x14ac:dyDescent="0.15">
      <c r="AU136" s="783" t="str">
        <f t="shared" si="157"/>
        <v/>
      </c>
      <c r="AV136" s="777">
        <f t="shared" ref="AV136:CA136" si="176">IF($D16="",0,IF($D16+AV$125-1&lt;=1997,$Z16,IF($D16+AV$125-1&lt;=2000,$AB16,IF($D16+AV$125-1&lt;=2008,$AD16,$AF16))))</f>
        <v>0</v>
      </c>
      <c r="AW136" s="777">
        <f t="shared" si="176"/>
        <v>0</v>
      </c>
      <c r="AX136" s="777">
        <f t="shared" si="176"/>
        <v>0</v>
      </c>
      <c r="AY136" s="777">
        <f t="shared" si="176"/>
        <v>0</v>
      </c>
      <c r="AZ136" s="777">
        <f t="shared" si="176"/>
        <v>0</v>
      </c>
      <c r="BA136" s="777">
        <f t="shared" si="176"/>
        <v>0</v>
      </c>
      <c r="BB136" s="777">
        <f t="shared" si="176"/>
        <v>0</v>
      </c>
      <c r="BC136" s="777">
        <f t="shared" si="176"/>
        <v>0</v>
      </c>
      <c r="BD136" s="777">
        <f t="shared" si="176"/>
        <v>0</v>
      </c>
      <c r="BE136" s="777">
        <f t="shared" si="176"/>
        <v>0</v>
      </c>
      <c r="BF136" s="777">
        <f t="shared" si="176"/>
        <v>0</v>
      </c>
      <c r="BG136" s="777">
        <f t="shared" si="176"/>
        <v>0</v>
      </c>
      <c r="BH136" s="777">
        <f t="shared" si="176"/>
        <v>0</v>
      </c>
      <c r="BI136" s="777">
        <f t="shared" si="176"/>
        <v>0</v>
      </c>
      <c r="BJ136" s="777">
        <f t="shared" si="176"/>
        <v>0</v>
      </c>
      <c r="BK136" s="777">
        <f t="shared" si="176"/>
        <v>0</v>
      </c>
      <c r="BL136" s="777">
        <f t="shared" si="176"/>
        <v>0</v>
      </c>
      <c r="BM136" s="777">
        <f t="shared" si="176"/>
        <v>0</v>
      </c>
      <c r="BN136" s="777">
        <f t="shared" si="176"/>
        <v>0</v>
      </c>
      <c r="BO136" s="777">
        <f t="shared" si="176"/>
        <v>0</v>
      </c>
      <c r="BP136" s="777">
        <f t="shared" si="176"/>
        <v>0</v>
      </c>
      <c r="BQ136" s="777">
        <f t="shared" si="176"/>
        <v>0</v>
      </c>
      <c r="BR136" s="777">
        <f t="shared" si="176"/>
        <v>0</v>
      </c>
      <c r="BS136" s="777">
        <f t="shared" si="176"/>
        <v>0</v>
      </c>
      <c r="BT136" s="777">
        <f t="shared" si="176"/>
        <v>0</v>
      </c>
      <c r="BU136" s="777">
        <f t="shared" si="176"/>
        <v>0</v>
      </c>
      <c r="BV136" s="777">
        <f t="shared" si="176"/>
        <v>0</v>
      </c>
      <c r="BW136" s="777">
        <f t="shared" si="176"/>
        <v>0</v>
      </c>
      <c r="BX136" s="777">
        <f t="shared" si="176"/>
        <v>0</v>
      </c>
      <c r="BY136" s="777">
        <f t="shared" si="176"/>
        <v>0</v>
      </c>
      <c r="BZ136" s="777">
        <f t="shared" si="176"/>
        <v>0</v>
      </c>
      <c r="CA136" s="777">
        <f t="shared" si="176"/>
        <v>0</v>
      </c>
      <c r="CB136" s="777">
        <f t="shared" ref="CB136:DK136" si="177">IF($D16="",0,IF($D16+CB$125-1&lt;=1997,$Z16,IF($D16+CB$125-1&lt;=2000,$AB16,IF($D16+CB$125-1&lt;=2008,$AD16,$AF16))))</f>
        <v>0</v>
      </c>
      <c r="CC136" s="777">
        <f t="shared" si="177"/>
        <v>0</v>
      </c>
      <c r="CD136" s="777">
        <f t="shared" si="177"/>
        <v>0</v>
      </c>
      <c r="CE136" s="777">
        <f t="shared" si="177"/>
        <v>0</v>
      </c>
      <c r="CF136" s="777">
        <f t="shared" si="177"/>
        <v>0</v>
      </c>
      <c r="CG136" s="777">
        <f t="shared" si="177"/>
        <v>0</v>
      </c>
      <c r="CH136" s="777">
        <f t="shared" si="177"/>
        <v>0</v>
      </c>
      <c r="CI136" s="777">
        <f t="shared" si="177"/>
        <v>0</v>
      </c>
      <c r="CJ136" s="777">
        <f t="shared" si="177"/>
        <v>0</v>
      </c>
      <c r="CK136" s="777">
        <f t="shared" si="177"/>
        <v>0</v>
      </c>
      <c r="CL136" s="777">
        <f t="shared" si="177"/>
        <v>0</v>
      </c>
      <c r="CM136" s="777">
        <f t="shared" si="177"/>
        <v>0</v>
      </c>
      <c r="CN136" s="777">
        <f t="shared" si="177"/>
        <v>0</v>
      </c>
      <c r="CO136" s="777">
        <f t="shared" si="177"/>
        <v>0</v>
      </c>
      <c r="CP136" s="777">
        <f t="shared" si="177"/>
        <v>0</v>
      </c>
      <c r="CQ136" s="777">
        <f t="shared" si="177"/>
        <v>0</v>
      </c>
      <c r="CR136" s="777">
        <f t="shared" si="177"/>
        <v>0</v>
      </c>
      <c r="CS136" s="777">
        <f t="shared" si="177"/>
        <v>0</v>
      </c>
      <c r="CT136" s="777">
        <f t="shared" si="177"/>
        <v>0</v>
      </c>
      <c r="CU136" s="777">
        <f t="shared" si="177"/>
        <v>0</v>
      </c>
      <c r="CV136" s="777">
        <f t="shared" si="177"/>
        <v>0</v>
      </c>
      <c r="CW136" s="777">
        <f t="shared" si="177"/>
        <v>0</v>
      </c>
      <c r="CX136" s="777">
        <f t="shared" si="177"/>
        <v>0</v>
      </c>
      <c r="CY136" s="777">
        <f t="shared" si="177"/>
        <v>0</v>
      </c>
      <c r="CZ136" s="777">
        <f t="shared" si="177"/>
        <v>0</v>
      </c>
      <c r="DA136" s="777">
        <f t="shared" si="177"/>
        <v>0</v>
      </c>
      <c r="DB136" s="777">
        <f t="shared" si="177"/>
        <v>0</v>
      </c>
      <c r="DC136" s="777">
        <f t="shared" si="177"/>
        <v>0</v>
      </c>
      <c r="DD136" s="777">
        <f t="shared" si="177"/>
        <v>0</v>
      </c>
      <c r="DE136" s="777">
        <f t="shared" si="177"/>
        <v>0</v>
      </c>
      <c r="DF136" s="777">
        <f t="shared" si="177"/>
        <v>0</v>
      </c>
      <c r="DG136" s="777">
        <f t="shared" si="177"/>
        <v>0</v>
      </c>
      <c r="DH136" s="777">
        <f t="shared" si="177"/>
        <v>0</v>
      </c>
      <c r="DI136" s="777">
        <f t="shared" si="177"/>
        <v>0</v>
      </c>
      <c r="DJ136" s="777">
        <f t="shared" si="177"/>
        <v>0</v>
      </c>
      <c r="DK136" s="777">
        <f t="shared" si="177"/>
        <v>0</v>
      </c>
    </row>
    <row r="137" spans="47:115" x14ac:dyDescent="0.15">
      <c r="AU137" s="783" t="str">
        <f t="shared" si="157"/>
        <v/>
      </c>
      <c r="AV137" s="777">
        <f t="shared" ref="AV137:CA137" si="178">IF($D17="",0,IF($D17+AV$125-1&lt;=1997,$Z17,IF($D17+AV$125-1&lt;=2000,$AB17,IF($D17+AV$125-1&lt;=2008,$AD17,$AF17))))</f>
        <v>0</v>
      </c>
      <c r="AW137" s="777">
        <f t="shared" si="178"/>
        <v>0</v>
      </c>
      <c r="AX137" s="777">
        <f t="shared" si="178"/>
        <v>0</v>
      </c>
      <c r="AY137" s="777">
        <f t="shared" si="178"/>
        <v>0</v>
      </c>
      <c r="AZ137" s="777">
        <f t="shared" si="178"/>
        <v>0</v>
      </c>
      <c r="BA137" s="777">
        <f t="shared" si="178"/>
        <v>0</v>
      </c>
      <c r="BB137" s="777">
        <f t="shared" si="178"/>
        <v>0</v>
      </c>
      <c r="BC137" s="777">
        <f t="shared" si="178"/>
        <v>0</v>
      </c>
      <c r="BD137" s="777">
        <f t="shared" si="178"/>
        <v>0</v>
      </c>
      <c r="BE137" s="777">
        <f t="shared" si="178"/>
        <v>0</v>
      </c>
      <c r="BF137" s="777">
        <f t="shared" si="178"/>
        <v>0</v>
      </c>
      <c r="BG137" s="777">
        <f t="shared" si="178"/>
        <v>0</v>
      </c>
      <c r="BH137" s="777">
        <f t="shared" si="178"/>
        <v>0</v>
      </c>
      <c r="BI137" s="777">
        <f t="shared" si="178"/>
        <v>0</v>
      </c>
      <c r="BJ137" s="777">
        <f t="shared" si="178"/>
        <v>0</v>
      </c>
      <c r="BK137" s="777">
        <f t="shared" si="178"/>
        <v>0</v>
      </c>
      <c r="BL137" s="777">
        <f t="shared" si="178"/>
        <v>0</v>
      </c>
      <c r="BM137" s="777">
        <f t="shared" si="178"/>
        <v>0</v>
      </c>
      <c r="BN137" s="777">
        <f t="shared" si="178"/>
        <v>0</v>
      </c>
      <c r="BO137" s="777">
        <f t="shared" si="178"/>
        <v>0</v>
      </c>
      <c r="BP137" s="777">
        <f t="shared" si="178"/>
        <v>0</v>
      </c>
      <c r="BQ137" s="777">
        <f t="shared" si="178"/>
        <v>0</v>
      </c>
      <c r="BR137" s="777">
        <f t="shared" si="178"/>
        <v>0</v>
      </c>
      <c r="BS137" s="777">
        <f t="shared" si="178"/>
        <v>0</v>
      </c>
      <c r="BT137" s="777">
        <f t="shared" si="178"/>
        <v>0</v>
      </c>
      <c r="BU137" s="777">
        <f t="shared" si="178"/>
        <v>0</v>
      </c>
      <c r="BV137" s="777">
        <f t="shared" si="178"/>
        <v>0</v>
      </c>
      <c r="BW137" s="777">
        <f t="shared" si="178"/>
        <v>0</v>
      </c>
      <c r="BX137" s="777">
        <f t="shared" si="178"/>
        <v>0</v>
      </c>
      <c r="BY137" s="777">
        <f t="shared" si="178"/>
        <v>0</v>
      </c>
      <c r="BZ137" s="777">
        <f t="shared" si="178"/>
        <v>0</v>
      </c>
      <c r="CA137" s="777">
        <f t="shared" si="178"/>
        <v>0</v>
      </c>
      <c r="CB137" s="777">
        <f t="shared" ref="CB137:DK137" si="179">IF($D17="",0,IF($D17+CB$125-1&lt;=1997,$Z17,IF($D17+CB$125-1&lt;=2000,$AB17,IF($D17+CB$125-1&lt;=2008,$AD17,$AF17))))</f>
        <v>0</v>
      </c>
      <c r="CC137" s="777">
        <f t="shared" si="179"/>
        <v>0</v>
      </c>
      <c r="CD137" s="777">
        <f t="shared" si="179"/>
        <v>0</v>
      </c>
      <c r="CE137" s="777">
        <f t="shared" si="179"/>
        <v>0</v>
      </c>
      <c r="CF137" s="777">
        <f t="shared" si="179"/>
        <v>0</v>
      </c>
      <c r="CG137" s="777">
        <f t="shared" si="179"/>
        <v>0</v>
      </c>
      <c r="CH137" s="777">
        <f t="shared" si="179"/>
        <v>0</v>
      </c>
      <c r="CI137" s="777">
        <f t="shared" si="179"/>
        <v>0</v>
      </c>
      <c r="CJ137" s="777">
        <f t="shared" si="179"/>
        <v>0</v>
      </c>
      <c r="CK137" s="777">
        <f t="shared" si="179"/>
        <v>0</v>
      </c>
      <c r="CL137" s="777">
        <f t="shared" si="179"/>
        <v>0</v>
      </c>
      <c r="CM137" s="777">
        <f t="shared" si="179"/>
        <v>0</v>
      </c>
      <c r="CN137" s="777">
        <f t="shared" si="179"/>
        <v>0</v>
      </c>
      <c r="CO137" s="777">
        <f t="shared" si="179"/>
        <v>0</v>
      </c>
      <c r="CP137" s="777">
        <f t="shared" si="179"/>
        <v>0</v>
      </c>
      <c r="CQ137" s="777">
        <f t="shared" si="179"/>
        <v>0</v>
      </c>
      <c r="CR137" s="777">
        <f t="shared" si="179"/>
        <v>0</v>
      </c>
      <c r="CS137" s="777">
        <f t="shared" si="179"/>
        <v>0</v>
      </c>
      <c r="CT137" s="777">
        <f t="shared" si="179"/>
        <v>0</v>
      </c>
      <c r="CU137" s="777">
        <f t="shared" si="179"/>
        <v>0</v>
      </c>
      <c r="CV137" s="777">
        <f t="shared" si="179"/>
        <v>0</v>
      </c>
      <c r="CW137" s="777">
        <f t="shared" si="179"/>
        <v>0</v>
      </c>
      <c r="CX137" s="777">
        <f t="shared" si="179"/>
        <v>0</v>
      </c>
      <c r="CY137" s="777">
        <f t="shared" si="179"/>
        <v>0</v>
      </c>
      <c r="CZ137" s="777">
        <f t="shared" si="179"/>
        <v>0</v>
      </c>
      <c r="DA137" s="777">
        <f t="shared" si="179"/>
        <v>0</v>
      </c>
      <c r="DB137" s="777">
        <f t="shared" si="179"/>
        <v>0</v>
      </c>
      <c r="DC137" s="777">
        <f t="shared" si="179"/>
        <v>0</v>
      </c>
      <c r="DD137" s="777">
        <f t="shared" si="179"/>
        <v>0</v>
      </c>
      <c r="DE137" s="777">
        <f t="shared" si="179"/>
        <v>0</v>
      </c>
      <c r="DF137" s="777">
        <f t="shared" si="179"/>
        <v>0</v>
      </c>
      <c r="DG137" s="777">
        <f t="shared" si="179"/>
        <v>0</v>
      </c>
      <c r="DH137" s="777">
        <f t="shared" si="179"/>
        <v>0</v>
      </c>
      <c r="DI137" s="777">
        <f t="shared" si="179"/>
        <v>0</v>
      </c>
      <c r="DJ137" s="777">
        <f t="shared" si="179"/>
        <v>0</v>
      </c>
      <c r="DK137" s="777">
        <f t="shared" si="179"/>
        <v>0</v>
      </c>
    </row>
    <row r="138" spans="47:115" x14ac:dyDescent="0.15">
      <c r="AU138" s="783" t="str">
        <f t="shared" si="157"/>
        <v/>
      </c>
      <c r="AV138" s="777">
        <f t="shared" ref="AV138:CA138" si="180">IF($D18="",0,IF($D18+AV$125-1&lt;=1997,$Z18,IF($D18+AV$125-1&lt;=2000,$AB18,IF($D18+AV$125-1&lt;=2008,$AD18,$AF18))))</f>
        <v>0</v>
      </c>
      <c r="AW138" s="777">
        <f t="shared" si="180"/>
        <v>0</v>
      </c>
      <c r="AX138" s="777">
        <f t="shared" si="180"/>
        <v>0</v>
      </c>
      <c r="AY138" s="777">
        <f t="shared" si="180"/>
        <v>0</v>
      </c>
      <c r="AZ138" s="777">
        <f t="shared" si="180"/>
        <v>0</v>
      </c>
      <c r="BA138" s="777">
        <f t="shared" si="180"/>
        <v>0</v>
      </c>
      <c r="BB138" s="777">
        <f t="shared" si="180"/>
        <v>0</v>
      </c>
      <c r="BC138" s="777">
        <f t="shared" si="180"/>
        <v>0</v>
      </c>
      <c r="BD138" s="777">
        <f t="shared" si="180"/>
        <v>0</v>
      </c>
      <c r="BE138" s="777">
        <f t="shared" si="180"/>
        <v>0</v>
      </c>
      <c r="BF138" s="777">
        <f t="shared" si="180"/>
        <v>0</v>
      </c>
      <c r="BG138" s="777">
        <f t="shared" si="180"/>
        <v>0</v>
      </c>
      <c r="BH138" s="777">
        <f t="shared" si="180"/>
        <v>0</v>
      </c>
      <c r="BI138" s="777">
        <f t="shared" si="180"/>
        <v>0</v>
      </c>
      <c r="BJ138" s="777">
        <f t="shared" si="180"/>
        <v>0</v>
      </c>
      <c r="BK138" s="777">
        <f t="shared" si="180"/>
        <v>0</v>
      </c>
      <c r="BL138" s="777">
        <f t="shared" si="180"/>
        <v>0</v>
      </c>
      <c r="BM138" s="777">
        <f t="shared" si="180"/>
        <v>0</v>
      </c>
      <c r="BN138" s="777">
        <f t="shared" si="180"/>
        <v>0</v>
      </c>
      <c r="BO138" s="777">
        <f t="shared" si="180"/>
        <v>0</v>
      </c>
      <c r="BP138" s="777">
        <f t="shared" si="180"/>
        <v>0</v>
      </c>
      <c r="BQ138" s="777">
        <f t="shared" si="180"/>
        <v>0</v>
      </c>
      <c r="BR138" s="777">
        <f t="shared" si="180"/>
        <v>0</v>
      </c>
      <c r="BS138" s="777">
        <f t="shared" si="180"/>
        <v>0</v>
      </c>
      <c r="BT138" s="777">
        <f t="shared" si="180"/>
        <v>0</v>
      </c>
      <c r="BU138" s="777">
        <f t="shared" si="180"/>
        <v>0</v>
      </c>
      <c r="BV138" s="777">
        <f t="shared" si="180"/>
        <v>0</v>
      </c>
      <c r="BW138" s="777">
        <f t="shared" si="180"/>
        <v>0</v>
      </c>
      <c r="BX138" s="777">
        <f t="shared" si="180"/>
        <v>0</v>
      </c>
      <c r="BY138" s="777">
        <f t="shared" si="180"/>
        <v>0</v>
      </c>
      <c r="BZ138" s="777">
        <f t="shared" si="180"/>
        <v>0</v>
      </c>
      <c r="CA138" s="777">
        <f t="shared" si="180"/>
        <v>0</v>
      </c>
      <c r="CB138" s="777">
        <f t="shared" ref="CB138:DK138" si="181">IF($D18="",0,IF($D18+CB$125-1&lt;=1997,$Z18,IF($D18+CB$125-1&lt;=2000,$AB18,IF($D18+CB$125-1&lt;=2008,$AD18,$AF18))))</f>
        <v>0</v>
      </c>
      <c r="CC138" s="777">
        <f t="shared" si="181"/>
        <v>0</v>
      </c>
      <c r="CD138" s="777">
        <f t="shared" si="181"/>
        <v>0</v>
      </c>
      <c r="CE138" s="777">
        <f t="shared" si="181"/>
        <v>0</v>
      </c>
      <c r="CF138" s="777">
        <f t="shared" si="181"/>
        <v>0</v>
      </c>
      <c r="CG138" s="777">
        <f t="shared" si="181"/>
        <v>0</v>
      </c>
      <c r="CH138" s="777">
        <f t="shared" si="181"/>
        <v>0</v>
      </c>
      <c r="CI138" s="777">
        <f t="shared" si="181"/>
        <v>0</v>
      </c>
      <c r="CJ138" s="777">
        <f t="shared" si="181"/>
        <v>0</v>
      </c>
      <c r="CK138" s="777">
        <f t="shared" si="181"/>
        <v>0</v>
      </c>
      <c r="CL138" s="777">
        <f t="shared" si="181"/>
        <v>0</v>
      </c>
      <c r="CM138" s="777">
        <f t="shared" si="181"/>
        <v>0</v>
      </c>
      <c r="CN138" s="777">
        <f t="shared" si="181"/>
        <v>0</v>
      </c>
      <c r="CO138" s="777">
        <f t="shared" si="181"/>
        <v>0</v>
      </c>
      <c r="CP138" s="777">
        <f t="shared" si="181"/>
        <v>0</v>
      </c>
      <c r="CQ138" s="777">
        <f t="shared" si="181"/>
        <v>0</v>
      </c>
      <c r="CR138" s="777">
        <f t="shared" si="181"/>
        <v>0</v>
      </c>
      <c r="CS138" s="777">
        <f t="shared" si="181"/>
        <v>0</v>
      </c>
      <c r="CT138" s="777">
        <f t="shared" si="181"/>
        <v>0</v>
      </c>
      <c r="CU138" s="777">
        <f t="shared" si="181"/>
        <v>0</v>
      </c>
      <c r="CV138" s="777">
        <f t="shared" si="181"/>
        <v>0</v>
      </c>
      <c r="CW138" s="777">
        <f t="shared" si="181"/>
        <v>0</v>
      </c>
      <c r="CX138" s="777">
        <f t="shared" si="181"/>
        <v>0</v>
      </c>
      <c r="CY138" s="777">
        <f t="shared" si="181"/>
        <v>0</v>
      </c>
      <c r="CZ138" s="777">
        <f t="shared" si="181"/>
        <v>0</v>
      </c>
      <c r="DA138" s="777">
        <f t="shared" si="181"/>
        <v>0</v>
      </c>
      <c r="DB138" s="777">
        <f t="shared" si="181"/>
        <v>0</v>
      </c>
      <c r="DC138" s="777">
        <f t="shared" si="181"/>
        <v>0</v>
      </c>
      <c r="DD138" s="777">
        <f t="shared" si="181"/>
        <v>0</v>
      </c>
      <c r="DE138" s="777">
        <f t="shared" si="181"/>
        <v>0</v>
      </c>
      <c r="DF138" s="777">
        <f t="shared" si="181"/>
        <v>0</v>
      </c>
      <c r="DG138" s="777">
        <f t="shared" si="181"/>
        <v>0</v>
      </c>
      <c r="DH138" s="777">
        <f t="shared" si="181"/>
        <v>0</v>
      </c>
      <c r="DI138" s="777">
        <f t="shared" si="181"/>
        <v>0</v>
      </c>
      <c r="DJ138" s="777">
        <f t="shared" si="181"/>
        <v>0</v>
      </c>
      <c r="DK138" s="777">
        <f t="shared" si="181"/>
        <v>0</v>
      </c>
    </row>
    <row r="139" spans="47:115" x14ac:dyDescent="0.15">
      <c r="AU139" s="783" t="str">
        <f t="shared" si="157"/>
        <v/>
      </c>
      <c r="AV139" s="777">
        <f t="shared" ref="AV139:CA139" si="182">IF($D19="",0,IF($D19+AV$125-1&lt;=1997,$Z19,IF($D19+AV$125-1&lt;=2000,$AB19,IF($D19+AV$125-1&lt;=2008,$AD19,$AF19))))</f>
        <v>0</v>
      </c>
      <c r="AW139" s="777">
        <f t="shared" si="182"/>
        <v>0</v>
      </c>
      <c r="AX139" s="777">
        <f t="shared" si="182"/>
        <v>0</v>
      </c>
      <c r="AY139" s="777">
        <f t="shared" si="182"/>
        <v>0</v>
      </c>
      <c r="AZ139" s="777">
        <f t="shared" si="182"/>
        <v>0</v>
      </c>
      <c r="BA139" s="777">
        <f t="shared" si="182"/>
        <v>0</v>
      </c>
      <c r="BB139" s="777">
        <f t="shared" si="182"/>
        <v>0</v>
      </c>
      <c r="BC139" s="777">
        <f t="shared" si="182"/>
        <v>0</v>
      </c>
      <c r="BD139" s="777">
        <f t="shared" si="182"/>
        <v>0</v>
      </c>
      <c r="BE139" s="777">
        <f t="shared" si="182"/>
        <v>0</v>
      </c>
      <c r="BF139" s="777">
        <f t="shared" si="182"/>
        <v>0</v>
      </c>
      <c r="BG139" s="777">
        <f t="shared" si="182"/>
        <v>0</v>
      </c>
      <c r="BH139" s="777">
        <f t="shared" si="182"/>
        <v>0</v>
      </c>
      <c r="BI139" s="777">
        <f t="shared" si="182"/>
        <v>0</v>
      </c>
      <c r="BJ139" s="777">
        <f t="shared" si="182"/>
        <v>0</v>
      </c>
      <c r="BK139" s="777">
        <f t="shared" si="182"/>
        <v>0</v>
      </c>
      <c r="BL139" s="777">
        <f t="shared" si="182"/>
        <v>0</v>
      </c>
      <c r="BM139" s="777">
        <f t="shared" si="182"/>
        <v>0</v>
      </c>
      <c r="BN139" s="777">
        <f t="shared" si="182"/>
        <v>0</v>
      </c>
      <c r="BO139" s="777">
        <f t="shared" si="182"/>
        <v>0</v>
      </c>
      <c r="BP139" s="777">
        <f t="shared" si="182"/>
        <v>0</v>
      </c>
      <c r="BQ139" s="777">
        <f t="shared" si="182"/>
        <v>0</v>
      </c>
      <c r="BR139" s="777">
        <f t="shared" si="182"/>
        <v>0</v>
      </c>
      <c r="BS139" s="777">
        <f t="shared" si="182"/>
        <v>0</v>
      </c>
      <c r="BT139" s="777">
        <f t="shared" si="182"/>
        <v>0</v>
      </c>
      <c r="BU139" s="777">
        <f t="shared" si="182"/>
        <v>0</v>
      </c>
      <c r="BV139" s="777">
        <f t="shared" si="182"/>
        <v>0</v>
      </c>
      <c r="BW139" s="777">
        <f t="shared" si="182"/>
        <v>0</v>
      </c>
      <c r="BX139" s="777">
        <f t="shared" si="182"/>
        <v>0</v>
      </c>
      <c r="BY139" s="777">
        <f t="shared" si="182"/>
        <v>0</v>
      </c>
      <c r="BZ139" s="777">
        <f t="shared" si="182"/>
        <v>0</v>
      </c>
      <c r="CA139" s="777">
        <f t="shared" si="182"/>
        <v>0</v>
      </c>
      <c r="CB139" s="777">
        <f t="shared" ref="CB139:DK139" si="183">IF($D19="",0,IF($D19+CB$125-1&lt;=1997,$Z19,IF($D19+CB$125-1&lt;=2000,$AB19,IF($D19+CB$125-1&lt;=2008,$AD19,$AF19))))</f>
        <v>0</v>
      </c>
      <c r="CC139" s="777">
        <f t="shared" si="183"/>
        <v>0</v>
      </c>
      <c r="CD139" s="777">
        <f t="shared" si="183"/>
        <v>0</v>
      </c>
      <c r="CE139" s="777">
        <f t="shared" si="183"/>
        <v>0</v>
      </c>
      <c r="CF139" s="777">
        <f t="shared" si="183"/>
        <v>0</v>
      </c>
      <c r="CG139" s="777">
        <f t="shared" si="183"/>
        <v>0</v>
      </c>
      <c r="CH139" s="777">
        <f t="shared" si="183"/>
        <v>0</v>
      </c>
      <c r="CI139" s="777">
        <f t="shared" si="183"/>
        <v>0</v>
      </c>
      <c r="CJ139" s="777">
        <f t="shared" si="183"/>
        <v>0</v>
      </c>
      <c r="CK139" s="777">
        <f t="shared" si="183"/>
        <v>0</v>
      </c>
      <c r="CL139" s="777">
        <f t="shared" si="183"/>
        <v>0</v>
      </c>
      <c r="CM139" s="777">
        <f t="shared" si="183"/>
        <v>0</v>
      </c>
      <c r="CN139" s="777">
        <f t="shared" si="183"/>
        <v>0</v>
      </c>
      <c r="CO139" s="777">
        <f t="shared" si="183"/>
        <v>0</v>
      </c>
      <c r="CP139" s="777">
        <f t="shared" si="183"/>
        <v>0</v>
      </c>
      <c r="CQ139" s="777">
        <f t="shared" si="183"/>
        <v>0</v>
      </c>
      <c r="CR139" s="777">
        <f t="shared" si="183"/>
        <v>0</v>
      </c>
      <c r="CS139" s="777">
        <f t="shared" si="183"/>
        <v>0</v>
      </c>
      <c r="CT139" s="777">
        <f t="shared" si="183"/>
        <v>0</v>
      </c>
      <c r="CU139" s="777">
        <f t="shared" si="183"/>
        <v>0</v>
      </c>
      <c r="CV139" s="777">
        <f t="shared" si="183"/>
        <v>0</v>
      </c>
      <c r="CW139" s="777">
        <f t="shared" si="183"/>
        <v>0</v>
      </c>
      <c r="CX139" s="777">
        <f t="shared" si="183"/>
        <v>0</v>
      </c>
      <c r="CY139" s="777">
        <f t="shared" si="183"/>
        <v>0</v>
      </c>
      <c r="CZ139" s="777">
        <f t="shared" si="183"/>
        <v>0</v>
      </c>
      <c r="DA139" s="777">
        <f t="shared" si="183"/>
        <v>0</v>
      </c>
      <c r="DB139" s="777">
        <f t="shared" si="183"/>
        <v>0</v>
      </c>
      <c r="DC139" s="777">
        <f t="shared" si="183"/>
        <v>0</v>
      </c>
      <c r="DD139" s="777">
        <f t="shared" si="183"/>
        <v>0</v>
      </c>
      <c r="DE139" s="777">
        <f t="shared" si="183"/>
        <v>0</v>
      </c>
      <c r="DF139" s="777">
        <f t="shared" si="183"/>
        <v>0</v>
      </c>
      <c r="DG139" s="777">
        <f t="shared" si="183"/>
        <v>0</v>
      </c>
      <c r="DH139" s="777">
        <f t="shared" si="183"/>
        <v>0</v>
      </c>
      <c r="DI139" s="777">
        <f t="shared" si="183"/>
        <v>0</v>
      </c>
      <c r="DJ139" s="777">
        <f t="shared" si="183"/>
        <v>0</v>
      </c>
      <c r="DK139" s="777">
        <f t="shared" si="183"/>
        <v>0</v>
      </c>
    </row>
    <row r="140" spans="47:115" x14ac:dyDescent="0.15">
      <c r="AU140" s="783" t="str">
        <f t="shared" si="157"/>
        <v/>
      </c>
      <c r="AV140" s="777">
        <f t="shared" ref="AV140:CA140" si="184">IF($D20="",0,IF($D20+AV$125-1&lt;=1997,$Z20,IF($D20+AV$125-1&lt;=2000,$AB20,IF($D20+AV$125-1&lt;=2008,$AD20,$AF20))))</f>
        <v>0</v>
      </c>
      <c r="AW140" s="777">
        <f t="shared" si="184"/>
        <v>0</v>
      </c>
      <c r="AX140" s="777">
        <f t="shared" si="184"/>
        <v>0</v>
      </c>
      <c r="AY140" s="777">
        <f t="shared" si="184"/>
        <v>0</v>
      </c>
      <c r="AZ140" s="777">
        <f t="shared" si="184"/>
        <v>0</v>
      </c>
      <c r="BA140" s="777">
        <f t="shared" si="184"/>
        <v>0</v>
      </c>
      <c r="BB140" s="777">
        <f t="shared" si="184"/>
        <v>0</v>
      </c>
      <c r="BC140" s="777">
        <f t="shared" si="184"/>
        <v>0</v>
      </c>
      <c r="BD140" s="777">
        <f t="shared" si="184"/>
        <v>0</v>
      </c>
      <c r="BE140" s="777">
        <f t="shared" si="184"/>
        <v>0</v>
      </c>
      <c r="BF140" s="777">
        <f t="shared" si="184"/>
        <v>0</v>
      </c>
      <c r="BG140" s="777">
        <f t="shared" si="184"/>
        <v>0</v>
      </c>
      <c r="BH140" s="777">
        <f t="shared" si="184"/>
        <v>0</v>
      </c>
      <c r="BI140" s="777">
        <f t="shared" si="184"/>
        <v>0</v>
      </c>
      <c r="BJ140" s="777">
        <f t="shared" si="184"/>
        <v>0</v>
      </c>
      <c r="BK140" s="777">
        <f t="shared" si="184"/>
        <v>0</v>
      </c>
      <c r="BL140" s="777">
        <f t="shared" si="184"/>
        <v>0</v>
      </c>
      <c r="BM140" s="777">
        <f t="shared" si="184"/>
        <v>0</v>
      </c>
      <c r="BN140" s="777">
        <f t="shared" si="184"/>
        <v>0</v>
      </c>
      <c r="BO140" s="777">
        <f t="shared" si="184"/>
        <v>0</v>
      </c>
      <c r="BP140" s="777">
        <f t="shared" si="184"/>
        <v>0</v>
      </c>
      <c r="BQ140" s="777">
        <f t="shared" si="184"/>
        <v>0</v>
      </c>
      <c r="BR140" s="777">
        <f t="shared" si="184"/>
        <v>0</v>
      </c>
      <c r="BS140" s="777">
        <f t="shared" si="184"/>
        <v>0</v>
      </c>
      <c r="BT140" s="777">
        <f t="shared" si="184"/>
        <v>0</v>
      </c>
      <c r="BU140" s="777">
        <f t="shared" si="184"/>
        <v>0</v>
      </c>
      <c r="BV140" s="777">
        <f t="shared" si="184"/>
        <v>0</v>
      </c>
      <c r="BW140" s="777">
        <f t="shared" si="184"/>
        <v>0</v>
      </c>
      <c r="BX140" s="777">
        <f t="shared" si="184"/>
        <v>0</v>
      </c>
      <c r="BY140" s="777">
        <f t="shared" si="184"/>
        <v>0</v>
      </c>
      <c r="BZ140" s="777">
        <f t="shared" si="184"/>
        <v>0</v>
      </c>
      <c r="CA140" s="777">
        <f t="shared" si="184"/>
        <v>0</v>
      </c>
      <c r="CB140" s="777">
        <f t="shared" ref="CB140:DK140" si="185">IF($D20="",0,IF($D20+CB$125-1&lt;=1997,$Z20,IF($D20+CB$125-1&lt;=2000,$AB20,IF($D20+CB$125-1&lt;=2008,$AD20,$AF20))))</f>
        <v>0</v>
      </c>
      <c r="CC140" s="777">
        <f t="shared" si="185"/>
        <v>0</v>
      </c>
      <c r="CD140" s="777">
        <f t="shared" si="185"/>
        <v>0</v>
      </c>
      <c r="CE140" s="777">
        <f t="shared" si="185"/>
        <v>0</v>
      </c>
      <c r="CF140" s="777">
        <f t="shared" si="185"/>
        <v>0</v>
      </c>
      <c r="CG140" s="777">
        <f t="shared" si="185"/>
        <v>0</v>
      </c>
      <c r="CH140" s="777">
        <f t="shared" si="185"/>
        <v>0</v>
      </c>
      <c r="CI140" s="777">
        <f t="shared" si="185"/>
        <v>0</v>
      </c>
      <c r="CJ140" s="777">
        <f t="shared" si="185"/>
        <v>0</v>
      </c>
      <c r="CK140" s="777">
        <f t="shared" si="185"/>
        <v>0</v>
      </c>
      <c r="CL140" s="777">
        <f t="shared" si="185"/>
        <v>0</v>
      </c>
      <c r="CM140" s="777">
        <f t="shared" si="185"/>
        <v>0</v>
      </c>
      <c r="CN140" s="777">
        <f t="shared" si="185"/>
        <v>0</v>
      </c>
      <c r="CO140" s="777">
        <f t="shared" si="185"/>
        <v>0</v>
      </c>
      <c r="CP140" s="777">
        <f t="shared" si="185"/>
        <v>0</v>
      </c>
      <c r="CQ140" s="777">
        <f t="shared" si="185"/>
        <v>0</v>
      </c>
      <c r="CR140" s="777">
        <f t="shared" si="185"/>
        <v>0</v>
      </c>
      <c r="CS140" s="777">
        <f t="shared" si="185"/>
        <v>0</v>
      </c>
      <c r="CT140" s="777">
        <f t="shared" si="185"/>
        <v>0</v>
      </c>
      <c r="CU140" s="777">
        <f t="shared" si="185"/>
        <v>0</v>
      </c>
      <c r="CV140" s="777">
        <f t="shared" si="185"/>
        <v>0</v>
      </c>
      <c r="CW140" s="777">
        <f t="shared" si="185"/>
        <v>0</v>
      </c>
      <c r="CX140" s="777">
        <f t="shared" si="185"/>
        <v>0</v>
      </c>
      <c r="CY140" s="777">
        <f t="shared" si="185"/>
        <v>0</v>
      </c>
      <c r="CZ140" s="777">
        <f t="shared" si="185"/>
        <v>0</v>
      </c>
      <c r="DA140" s="777">
        <f t="shared" si="185"/>
        <v>0</v>
      </c>
      <c r="DB140" s="777">
        <f t="shared" si="185"/>
        <v>0</v>
      </c>
      <c r="DC140" s="777">
        <f t="shared" si="185"/>
        <v>0</v>
      </c>
      <c r="DD140" s="777">
        <f t="shared" si="185"/>
        <v>0</v>
      </c>
      <c r="DE140" s="777">
        <f t="shared" si="185"/>
        <v>0</v>
      </c>
      <c r="DF140" s="777">
        <f t="shared" si="185"/>
        <v>0</v>
      </c>
      <c r="DG140" s="777">
        <f t="shared" si="185"/>
        <v>0</v>
      </c>
      <c r="DH140" s="777">
        <f t="shared" si="185"/>
        <v>0</v>
      </c>
      <c r="DI140" s="777">
        <f t="shared" si="185"/>
        <v>0</v>
      </c>
      <c r="DJ140" s="777">
        <f t="shared" si="185"/>
        <v>0</v>
      </c>
      <c r="DK140" s="777">
        <f t="shared" si="185"/>
        <v>0</v>
      </c>
    </row>
    <row r="141" spans="47:115" x14ac:dyDescent="0.15">
      <c r="AU141" s="783" t="str">
        <f t="shared" si="157"/>
        <v/>
      </c>
      <c r="AV141" s="777">
        <f t="shared" ref="AV141:CA141" si="186">IF($D21="",0,IF($D21+AV$125-1&lt;=1997,$Z21,IF($D21+AV$125-1&lt;=2000,$AB21,IF($D21+AV$125-1&lt;=2008,$AD21,$AF21))))</f>
        <v>0</v>
      </c>
      <c r="AW141" s="777">
        <f t="shared" si="186"/>
        <v>0</v>
      </c>
      <c r="AX141" s="777">
        <f t="shared" si="186"/>
        <v>0</v>
      </c>
      <c r="AY141" s="777">
        <f t="shared" si="186"/>
        <v>0</v>
      </c>
      <c r="AZ141" s="777">
        <f t="shared" si="186"/>
        <v>0</v>
      </c>
      <c r="BA141" s="777">
        <f t="shared" si="186"/>
        <v>0</v>
      </c>
      <c r="BB141" s="777">
        <f t="shared" si="186"/>
        <v>0</v>
      </c>
      <c r="BC141" s="777">
        <f t="shared" si="186"/>
        <v>0</v>
      </c>
      <c r="BD141" s="777">
        <f t="shared" si="186"/>
        <v>0</v>
      </c>
      <c r="BE141" s="777">
        <f t="shared" si="186"/>
        <v>0</v>
      </c>
      <c r="BF141" s="777">
        <f t="shared" si="186"/>
        <v>0</v>
      </c>
      <c r="BG141" s="777">
        <f t="shared" si="186"/>
        <v>0</v>
      </c>
      <c r="BH141" s="777">
        <f t="shared" si="186"/>
        <v>0</v>
      </c>
      <c r="BI141" s="777">
        <f t="shared" si="186"/>
        <v>0</v>
      </c>
      <c r="BJ141" s="777">
        <f t="shared" si="186"/>
        <v>0</v>
      </c>
      <c r="BK141" s="777">
        <f t="shared" si="186"/>
        <v>0</v>
      </c>
      <c r="BL141" s="777">
        <f t="shared" si="186"/>
        <v>0</v>
      </c>
      <c r="BM141" s="777">
        <f t="shared" si="186"/>
        <v>0</v>
      </c>
      <c r="BN141" s="777">
        <f t="shared" si="186"/>
        <v>0</v>
      </c>
      <c r="BO141" s="777">
        <f t="shared" si="186"/>
        <v>0</v>
      </c>
      <c r="BP141" s="777">
        <f t="shared" si="186"/>
        <v>0</v>
      </c>
      <c r="BQ141" s="777">
        <f t="shared" si="186"/>
        <v>0</v>
      </c>
      <c r="BR141" s="777">
        <f t="shared" si="186"/>
        <v>0</v>
      </c>
      <c r="BS141" s="777">
        <f t="shared" si="186"/>
        <v>0</v>
      </c>
      <c r="BT141" s="777">
        <f t="shared" si="186"/>
        <v>0</v>
      </c>
      <c r="BU141" s="777">
        <f t="shared" si="186"/>
        <v>0</v>
      </c>
      <c r="BV141" s="777">
        <f t="shared" si="186"/>
        <v>0</v>
      </c>
      <c r="BW141" s="777">
        <f t="shared" si="186"/>
        <v>0</v>
      </c>
      <c r="BX141" s="777">
        <f t="shared" si="186"/>
        <v>0</v>
      </c>
      <c r="BY141" s="777">
        <f t="shared" si="186"/>
        <v>0</v>
      </c>
      <c r="BZ141" s="777">
        <f t="shared" si="186"/>
        <v>0</v>
      </c>
      <c r="CA141" s="777">
        <f t="shared" si="186"/>
        <v>0</v>
      </c>
      <c r="CB141" s="777">
        <f t="shared" ref="CB141:DK141" si="187">IF($D21="",0,IF($D21+CB$125-1&lt;=1997,$Z21,IF($D21+CB$125-1&lt;=2000,$AB21,IF($D21+CB$125-1&lt;=2008,$AD21,$AF21))))</f>
        <v>0</v>
      </c>
      <c r="CC141" s="777">
        <f t="shared" si="187"/>
        <v>0</v>
      </c>
      <c r="CD141" s="777">
        <f t="shared" si="187"/>
        <v>0</v>
      </c>
      <c r="CE141" s="777">
        <f t="shared" si="187"/>
        <v>0</v>
      </c>
      <c r="CF141" s="777">
        <f t="shared" si="187"/>
        <v>0</v>
      </c>
      <c r="CG141" s="777">
        <f t="shared" si="187"/>
        <v>0</v>
      </c>
      <c r="CH141" s="777">
        <f t="shared" si="187"/>
        <v>0</v>
      </c>
      <c r="CI141" s="777">
        <f t="shared" si="187"/>
        <v>0</v>
      </c>
      <c r="CJ141" s="777">
        <f t="shared" si="187"/>
        <v>0</v>
      </c>
      <c r="CK141" s="777">
        <f t="shared" si="187"/>
        <v>0</v>
      </c>
      <c r="CL141" s="777">
        <f t="shared" si="187"/>
        <v>0</v>
      </c>
      <c r="CM141" s="777">
        <f t="shared" si="187"/>
        <v>0</v>
      </c>
      <c r="CN141" s="777">
        <f t="shared" si="187"/>
        <v>0</v>
      </c>
      <c r="CO141" s="777">
        <f t="shared" si="187"/>
        <v>0</v>
      </c>
      <c r="CP141" s="777">
        <f t="shared" si="187"/>
        <v>0</v>
      </c>
      <c r="CQ141" s="777">
        <f t="shared" si="187"/>
        <v>0</v>
      </c>
      <c r="CR141" s="777">
        <f t="shared" si="187"/>
        <v>0</v>
      </c>
      <c r="CS141" s="777">
        <f t="shared" si="187"/>
        <v>0</v>
      </c>
      <c r="CT141" s="777">
        <f t="shared" si="187"/>
        <v>0</v>
      </c>
      <c r="CU141" s="777">
        <f t="shared" si="187"/>
        <v>0</v>
      </c>
      <c r="CV141" s="777">
        <f t="shared" si="187"/>
        <v>0</v>
      </c>
      <c r="CW141" s="777">
        <f t="shared" si="187"/>
        <v>0</v>
      </c>
      <c r="CX141" s="777">
        <f t="shared" si="187"/>
        <v>0</v>
      </c>
      <c r="CY141" s="777">
        <f t="shared" si="187"/>
        <v>0</v>
      </c>
      <c r="CZ141" s="777">
        <f t="shared" si="187"/>
        <v>0</v>
      </c>
      <c r="DA141" s="777">
        <f t="shared" si="187"/>
        <v>0</v>
      </c>
      <c r="DB141" s="777">
        <f t="shared" si="187"/>
        <v>0</v>
      </c>
      <c r="DC141" s="777">
        <f t="shared" si="187"/>
        <v>0</v>
      </c>
      <c r="DD141" s="777">
        <f t="shared" si="187"/>
        <v>0</v>
      </c>
      <c r="DE141" s="777">
        <f t="shared" si="187"/>
        <v>0</v>
      </c>
      <c r="DF141" s="777">
        <f t="shared" si="187"/>
        <v>0</v>
      </c>
      <c r="DG141" s="777">
        <f t="shared" si="187"/>
        <v>0</v>
      </c>
      <c r="DH141" s="777">
        <f t="shared" si="187"/>
        <v>0</v>
      </c>
      <c r="DI141" s="777">
        <f t="shared" si="187"/>
        <v>0</v>
      </c>
      <c r="DJ141" s="777">
        <f t="shared" si="187"/>
        <v>0</v>
      </c>
      <c r="DK141" s="777">
        <f t="shared" si="187"/>
        <v>0</v>
      </c>
    </row>
    <row r="142" spans="47:115" x14ac:dyDescent="0.15">
      <c r="AU142" s="783" t="str">
        <f t="shared" si="157"/>
        <v/>
      </c>
      <c r="AV142" s="777">
        <f t="shared" ref="AV142:CA142" si="188">IF($D22="",0,IF($D22+AV$125-1&lt;=1997,$Z22,IF($D22+AV$125-1&lt;=2000,$AB22,IF($D22+AV$125-1&lt;=2008,$AD22,$AF22))))</f>
        <v>0</v>
      </c>
      <c r="AW142" s="777">
        <f t="shared" si="188"/>
        <v>0</v>
      </c>
      <c r="AX142" s="777">
        <f t="shared" si="188"/>
        <v>0</v>
      </c>
      <c r="AY142" s="777">
        <f t="shared" si="188"/>
        <v>0</v>
      </c>
      <c r="AZ142" s="777">
        <f t="shared" si="188"/>
        <v>0</v>
      </c>
      <c r="BA142" s="777">
        <f t="shared" si="188"/>
        <v>0</v>
      </c>
      <c r="BB142" s="777">
        <f t="shared" si="188"/>
        <v>0</v>
      </c>
      <c r="BC142" s="777">
        <f t="shared" si="188"/>
        <v>0</v>
      </c>
      <c r="BD142" s="777">
        <f t="shared" si="188"/>
        <v>0</v>
      </c>
      <c r="BE142" s="777">
        <f t="shared" si="188"/>
        <v>0</v>
      </c>
      <c r="BF142" s="777">
        <f t="shared" si="188"/>
        <v>0</v>
      </c>
      <c r="BG142" s="777">
        <f t="shared" si="188"/>
        <v>0</v>
      </c>
      <c r="BH142" s="777">
        <f t="shared" si="188"/>
        <v>0</v>
      </c>
      <c r="BI142" s="777">
        <f t="shared" si="188"/>
        <v>0</v>
      </c>
      <c r="BJ142" s="777">
        <f t="shared" si="188"/>
        <v>0</v>
      </c>
      <c r="BK142" s="777">
        <f t="shared" si="188"/>
        <v>0</v>
      </c>
      <c r="BL142" s="777">
        <f t="shared" si="188"/>
        <v>0</v>
      </c>
      <c r="BM142" s="777">
        <f t="shared" si="188"/>
        <v>0</v>
      </c>
      <c r="BN142" s="777">
        <f t="shared" si="188"/>
        <v>0</v>
      </c>
      <c r="BO142" s="777">
        <f t="shared" si="188"/>
        <v>0</v>
      </c>
      <c r="BP142" s="777">
        <f t="shared" si="188"/>
        <v>0</v>
      </c>
      <c r="BQ142" s="777">
        <f t="shared" si="188"/>
        <v>0</v>
      </c>
      <c r="BR142" s="777">
        <f t="shared" si="188"/>
        <v>0</v>
      </c>
      <c r="BS142" s="777">
        <f t="shared" si="188"/>
        <v>0</v>
      </c>
      <c r="BT142" s="777">
        <f t="shared" si="188"/>
        <v>0</v>
      </c>
      <c r="BU142" s="777">
        <f t="shared" si="188"/>
        <v>0</v>
      </c>
      <c r="BV142" s="777">
        <f t="shared" si="188"/>
        <v>0</v>
      </c>
      <c r="BW142" s="777">
        <f t="shared" si="188"/>
        <v>0</v>
      </c>
      <c r="BX142" s="777">
        <f t="shared" si="188"/>
        <v>0</v>
      </c>
      <c r="BY142" s="777">
        <f t="shared" si="188"/>
        <v>0</v>
      </c>
      <c r="BZ142" s="777">
        <f t="shared" si="188"/>
        <v>0</v>
      </c>
      <c r="CA142" s="777">
        <f t="shared" si="188"/>
        <v>0</v>
      </c>
      <c r="CB142" s="777">
        <f t="shared" ref="CB142:DK142" si="189">IF($D22="",0,IF($D22+CB$125-1&lt;=1997,$Z22,IF($D22+CB$125-1&lt;=2000,$AB22,IF($D22+CB$125-1&lt;=2008,$AD22,$AF22))))</f>
        <v>0</v>
      </c>
      <c r="CC142" s="777">
        <f t="shared" si="189"/>
        <v>0</v>
      </c>
      <c r="CD142" s="777">
        <f t="shared" si="189"/>
        <v>0</v>
      </c>
      <c r="CE142" s="777">
        <f t="shared" si="189"/>
        <v>0</v>
      </c>
      <c r="CF142" s="777">
        <f t="shared" si="189"/>
        <v>0</v>
      </c>
      <c r="CG142" s="777">
        <f t="shared" si="189"/>
        <v>0</v>
      </c>
      <c r="CH142" s="777">
        <f t="shared" si="189"/>
        <v>0</v>
      </c>
      <c r="CI142" s="777">
        <f t="shared" si="189"/>
        <v>0</v>
      </c>
      <c r="CJ142" s="777">
        <f t="shared" si="189"/>
        <v>0</v>
      </c>
      <c r="CK142" s="777">
        <f t="shared" si="189"/>
        <v>0</v>
      </c>
      <c r="CL142" s="777">
        <f t="shared" si="189"/>
        <v>0</v>
      </c>
      <c r="CM142" s="777">
        <f t="shared" si="189"/>
        <v>0</v>
      </c>
      <c r="CN142" s="777">
        <f t="shared" si="189"/>
        <v>0</v>
      </c>
      <c r="CO142" s="777">
        <f t="shared" si="189"/>
        <v>0</v>
      </c>
      <c r="CP142" s="777">
        <f t="shared" si="189"/>
        <v>0</v>
      </c>
      <c r="CQ142" s="777">
        <f t="shared" si="189"/>
        <v>0</v>
      </c>
      <c r="CR142" s="777">
        <f t="shared" si="189"/>
        <v>0</v>
      </c>
      <c r="CS142" s="777">
        <f t="shared" si="189"/>
        <v>0</v>
      </c>
      <c r="CT142" s="777">
        <f t="shared" si="189"/>
        <v>0</v>
      </c>
      <c r="CU142" s="777">
        <f t="shared" si="189"/>
        <v>0</v>
      </c>
      <c r="CV142" s="777">
        <f t="shared" si="189"/>
        <v>0</v>
      </c>
      <c r="CW142" s="777">
        <f t="shared" si="189"/>
        <v>0</v>
      </c>
      <c r="CX142" s="777">
        <f t="shared" si="189"/>
        <v>0</v>
      </c>
      <c r="CY142" s="777">
        <f t="shared" si="189"/>
        <v>0</v>
      </c>
      <c r="CZ142" s="777">
        <f t="shared" si="189"/>
        <v>0</v>
      </c>
      <c r="DA142" s="777">
        <f t="shared" si="189"/>
        <v>0</v>
      </c>
      <c r="DB142" s="777">
        <f t="shared" si="189"/>
        <v>0</v>
      </c>
      <c r="DC142" s="777">
        <f t="shared" si="189"/>
        <v>0</v>
      </c>
      <c r="DD142" s="777">
        <f t="shared" si="189"/>
        <v>0</v>
      </c>
      <c r="DE142" s="777">
        <f t="shared" si="189"/>
        <v>0</v>
      </c>
      <c r="DF142" s="777">
        <f t="shared" si="189"/>
        <v>0</v>
      </c>
      <c r="DG142" s="777">
        <f t="shared" si="189"/>
        <v>0</v>
      </c>
      <c r="DH142" s="777">
        <f t="shared" si="189"/>
        <v>0</v>
      </c>
      <c r="DI142" s="777">
        <f t="shared" si="189"/>
        <v>0</v>
      </c>
      <c r="DJ142" s="777">
        <f t="shared" si="189"/>
        <v>0</v>
      </c>
      <c r="DK142" s="777">
        <f t="shared" si="189"/>
        <v>0</v>
      </c>
    </row>
    <row r="143" spans="47:115" x14ac:dyDescent="0.15">
      <c r="AU143" s="783" t="str">
        <f t="shared" si="157"/>
        <v/>
      </c>
      <c r="AV143" s="777">
        <f t="shared" ref="AV143:CA143" si="190">IF($D23="",0,IF($D23+AV$125-1&lt;=1997,$Z23,IF($D23+AV$125-1&lt;=2000,$AB23,IF($D23+AV$125-1&lt;=2008,$AD23,$AF23))))</f>
        <v>0</v>
      </c>
      <c r="AW143" s="777">
        <f t="shared" si="190"/>
        <v>0</v>
      </c>
      <c r="AX143" s="777">
        <f t="shared" si="190"/>
        <v>0</v>
      </c>
      <c r="AY143" s="777">
        <f t="shared" si="190"/>
        <v>0</v>
      </c>
      <c r="AZ143" s="777">
        <f t="shared" si="190"/>
        <v>0</v>
      </c>
      <c r="BA143" s="777">
        <f t="shared" si="190"/>
        <v>0</v>
      </c>
      <c r="BB143" s="777">
        <f t="shared" si="190"/>
        <v>0</v>
      </c>
      <c r="BC143" s="777">
        <f t="shared" si="190"/>
        <v>0</v>
      </c>
      <c r="BD143" s="777">
        <f t="shared" si="190"/>
        <v>0</v>
      </c>
      <c r="BE143" s="777">
        <f t="shared" si="190"/>
        <v>0</v>
      </c>
      <c r="BF143" s="777">
        <f t="shared" si="190"/>
        <v>0</v>
      </c>
      <c r="BG143" s="777">
        <f t="shared" si="190"/>
        <v>0</v>
      </c>
      <c r="BH143" s="777">
        <f t="shared" si="190"/>
        <v>0</v>
      </c>
      <c r="BI143" s="777">
        <f t="shared" si="190"/>
        <v>0</v>
      </c>
      <c r="BJ143" s="777">
        <f t="shared" si="190"/>
        <v>0</v>
      </c>
      <c r="BK143" s="777">
        <f t="shared" si="190"/>
        <v>0</v>
      </c>
      <c r="BL143" s="777">
        <f t="shared" si="190"/>
        <v>0</v>
      </c>
      <c r="BM143" s="777">
        <f t="shared" si="190"/>
        <v>0</v>
      </c>
      <c r="BN143" s="777">
        <f t="shared" si="190"/>
        <v>0</v>
      </c>
      <c r="BO143" s="777">
        <f t="shared" si="190"/>
        <v>0</v>
      </c>
      <c r="BP143" s="777">
        <f t="shared" si="190"/>
        <v>0</v>
      </c>
      <c r="BQ143" s="777">
        <f t="shared" si="190"/>
        <v>0</v>
      </c>
      <c r="BR143" s="777">
        <f t="shared" si="190"/>
        <v>0</v>
      </c>
      <c r="BS143" s="777">
        <f t="shared" si="190"/>
        <v>0</v>
      </c>
      <c r="BT143" s="777">
        <f t="shared" si="190"/>
        <v>0</v>
      </c>
      <c r="BU143" s="777">
        <f t="shared" si="190"/>
        <v>0</v>
      </c>
      <c r="BV143" s="777">
        <f t="shared" si="190"/>
        <v>0</v>
      </c>
      <c r="BW143" s="777">
        <f t="shared" si="190"/>
        <v>0</v>
      </c>
      <c r="BX143" s="777">
        <f t="shared" si="190"/>
        <v>0</v>
      </c>
      <c r="BY143" s="777">
        <f t="shared" si="190"/>
        <v>0</v>
      </c>
      <c r="BZ143" s="777">
        <f t="shared" si="190"/>
        <v>0</v>
      </c>
      <c r="CA143" s="777">
        <f t="shared" si="190"/>
        <v>0</v>
      </c>
      <c r="CB143" s="777">
        <f t="shared" ref="CB143:DK143" si="191">IF($D23="",0,IF($D23+CB$125-1&lt;=1997,$Z23,IF($D23+CB$125-1&lt;=2000,$AB23,IF($D23+CB$125-1&lt;=2008,$AD23,$AF23))))</f>
        <v>0</v>
      </c>
      <c r="CC143" s="777">
        <f t="shared" si="191"/>
        <v>0</v>
      </c>
      <c r="CD143" s="777">
        <f t="shared" si="191"/>
        <v>0</v>
      </c>
      <c r="CE143" s="777">
        <f t="shared" si="191"/>
        <v>0</v>
      </c>
      <c r="CF143" s="777">
        <f t="shared" si="191"/>
        <v>0</v>
      </c>
      <c r="CG143" s="777">
        <f t="shared" si="191"/>
        <v>0</v>
      </c>
      <c r="CH143" s="777">
        <f t="shared" si="191"/>
        <v>0</v>
      </c>
      <c r="CI143" s="777">
        <f t="shared" si="191"/>
        <v>0</v>
      </c>
      <c r="CJ143" s="777">
        <f t="shared" si="191"/>
        <v>0</v>
      </c>
      <c r="CK143" s="777">
        <f t="shared" si="191"/>
        <v>0</v>
      </c>
      <c r="CL143" s="777">
        <f t="shared" si="191"/>
        <v>0</v>
      </c>
      <c r="CM143" s="777">
        <f t="shared" si="191"/>
        <v>0</v>
      </c>
      <c r="CN143" s="777">
        <f t="shared" si="191"/>
        <v>0</v>
      </c>
      <c r="CO143" s="777">
        <f t="shared" si="191"/>
        <v>0</v>
      </c>
      <c r="CP143" s="777">
        <f t="shared" si="191"/>
        <v>0</v>
      </c>
      <c r="CQ143" s="777">
        <f t="shared" si="191"/>
        <v>0</v>
      </c>
      <c r="CR143" s="777">
        <f t="shared" si="191"/>
        <v>0</v>
      </c>
      <c r="CS143" s="777">
        <f t="shared" si="191"/>
        <v>0</v>
      </c>
      <c r="CT143" s="777">
        <f t="shared" si="191"/>
        <v>0</v>
      </c>
      <c r="CU143" s="777">
        <f t="shared" si="191"/>
        <v>0</v>
      </c>
      <c r="CV143" s="777">
        <f t="shared" si="191"/>
        <v>0</v>
      </c>
      <c r="CW143" s="777">
        <f t="shared" si="191"/>
        <v>0</v>
      </c>
      <c r="CX143" s="777">
        <f t="shared" si="191"/>
        <v>0</v>
      </c>
      <c r="CY143" s="777">
        <f t="shared" si="191"/>
        <v>0</v>
      </c>
      <c r="CZ143" s="777">
        <f t="shared" si="191"/>
        <v>0</v>
      </c>
      <c r="DA143" s="777">
        <f t="shared" si="191"/>
        <v>0</v>
      </c>
      <c r="DB143" s="777">
        <f t="shared" si="191"/>
        <v>0</v>
      </c>
      <c r="DC143" s="777">
        <f t="shared" si="191"/>
        <v>0</v>
      </c>
      <c r="DD143" s="777">
        <f t="shared" si="191"/>
        <v>0</v>
      </c>
      <c r="DE143" s="777">
        <f t="shared" si="191"/>
        <v>0</v>
      </c>
      <c r="DF143" s="777">
        <f t="shared" si="191"/>
        <v>0</v>
      </c>
      <c r="DG143" s="777">
        <f t="shared" si="191"/>
        <v>0</v>
      </c>
      <c r="DH143" s="777">
        <f t="shared" si="191"/>
        <v>0</v>
      </c>
      <c r="DI143" s="777">
        <f t="shared" si="191"/>
        <v>0</v>
      </c>
      <c r="DJ143" s="777">
        <f t="shared" si="191"/>
        <v>0</v>
      </c>
      <c r="DK143" s="777">
        <f t="shared" si="191"/>
        <v>0</v>
      </c>
    </row>
    <row r="144" spans="47:115" x14ac:dyDescent="0.15">
      <c r="AU144" s="783" t="str">
        <f t="shared" si="157"/>
        <v/>
      </c>
      <c r="AV144" s="777">
        <f t="shared" ref="AV144:CA144" si="192">IF($D24="",0,IF($D24+AV$125-1&lt;=1997,$Z24,IF($D24+AV$125-1&lt;=2000,$AB24,IF($D24+AV$125-1&lt;=2008,$AD24,$AF24))))</f>
        <v>0</v>
      </c>
      <c r="AW144" s="777">
        <f t="shared" si="192"/>
        <v>0</v>
      </c>
      <c r="AX144" s="777">
        <f t="shared" si="192"/>
        <v>0</v>
      </c>
      <c r="AY144" s="777">
        <f t="shared" si="192"/>
        <v>0</v>
      </c>
      <c r="AZ144" s="777">
        <f t="shared" si="192"/>
        <v>0</v>
      </c>
      <c r="BA144" s="777">
        <f t="shared" si="192"/>
        <v>0</v>
      </c>
      <c r="BB144" s="777">
        <f t="shared" si="192"/>
        <v>0</v>
      </c>
      <c r="BC144" s="777">
        <f t="shared" si="192"/>
        <v>0</v>
      </c>
      <c r="BD144" s="777">
        <f t="shared" si="192"/>
        <v>0</v>
      </c>
      <c r="BE144" s="777">
        <f t="shared" si="192"/>
        <v>0</v>
      </c>
      <c r="BF144" s="777">
        <f t="shared" si="192"/>
        <v>0</v>
      </c>
      <c r="BG144" s="777">
        <f t="shared" si="192"/>
        <v>0</v>
      </c>
      <c r="BH144" s="777">
        <f t="shared" si="192"/>
        <v>0</v>
      </c>
      <c r="BI144" s="777">
        <f t="shared" si="192"/>
        <v>0</v>
      </c>
      <c r="BJ144" s="777">
        <f t="shared" si="192"/>
        <v>0</v>
      </c>
      <c r="BK144" s="777">
        <f t="shared" si="192"/>
        <v>0</v>
      </c>
      <c r="BL144" s="777">
        <f t="shared" si="192"/>
        <v>0</v>
      </c>
      <c r="BM144" s="777">
        <f t="shared" si="192"/>
        <v>0</v>
      </c>
      <c r="BN144" s="777">
        <f t="shared" si="192"/>
        <v>0</v>
      </c>
      <c r="BO144" s="777">
        <f t="shared" si="192"/>
        <v>0</v>
      </c>
      <c r="BP144" s="777">
        <f t="shared" si="192"/>
        <v>0</v>
      </c>
      <c r="BQ144" s="777">
        <f t="shared" si="192"/>
        <v>0</v>
      </c>
      <c r="BR144" s="777">
        <f t="shared" si="192"/>
        <v>0</v>
      </c>
      <c r="BS144" s="777">
        <f t="shared" si="192"/>
        <v>0</v>
      </c>
      <c r="BT144" s="777">
        <f t="shared" si="192"/>
        <v>0</v>
      </c>
      <c r="BU144" s="777">
        <f t="shared" si="192"/>
        <v>0</v>
      </c>
      <c r="BV144" s="777">
        <f t="shared" si="192"/>
        <v>0</v>
      </c>
      <c r="BW144" s="777">
        <f t="shared" si="192"/>
        <v>0</v>
      </c>
      <c r="BX144" s="777">
        <f t="shared" si="192"/>
        <v>0</v>
      </c>
      <c r="BY144" s="777">
        <f t="shared" si="192"/>
        <v>0</v>
      </c>
      <c r="BZ144" s="777">
        <f t="shared" si="192"/>
        <v>0</v>
      </c>
      <c r="CA144" s="777">
        <f t="shared" si="192"/>
        <v>0</v>
      </c>
      <c r="CB144" s="777">
        <f t="shared" ref="CB144:DK144" si="193">IF($D24="",0,IF($D24+CB$125-1&lt;=1997,$Z24,IF($D24+CB$125-1&lt;=2000,$AB24,IF($D24+CB$125-1&lt;=2008,$AD24,$AF24))))</f>
        <v>0</v>
      </c>
      <c r="CC144" s="777">
        <f t="shared" si="193"/>
        <v>0</v>
      </c>
      <c r="CD144" s="777">
        <f t="shared" si="193"/>
        <v>0</v>
      </c>
      <c r="CE144" s="777">
        <f t="shared" si="193"/>
        <v>0</v>
      </c>
      <c r="CF144" s="777">
        <f t="shared" si="193"/>
        <v>0</v>
      </c>
      <c r="CG144" s="777">
        <f t="shared" si="193"/>
        <v>0</v>
      </c>
      <c r="CH144" s="777">
        <f t="shared" si="193"/>
        <v>0</v>
      </c>
      <c r="CI144" s="777">
        <f t="shared" si="193"/>
        <v>0</v>
      </c>
      <c r="CJ144" s="777">
        <f t="shared" si="193"/>
        <v>0</v>
      </c>
      <c r="CK144" s="777">
        <f t="shared" si="193"/>
        <v>0</v>
      </c>
      <c r="CL144" s="777">
        <f t="shared" si="193"/>
        <v>0</v>
      </c>
      <c r="CM144" s="777">
        <f t="shared" si="193"/>
        <v>0</v>
      </c>
      <c r="CN144" s="777">
        <f t="shared" si="193"/>
        <v>0</v>
      </c>
      <c r="CO144" s="777">
        <f t="shared" si="193"/>
        <v>0</v>
      </c>
      <c r="CP144" s="777">
        <f t="shared" si="193"/>
        <v>0</v>
      </c>
      <c r="CQ144" s="777">
        <f t="shared" si="193"/>
        <v>0</v>
      </c>
      <c r="CR144" s="777">
        <f t="shared" si="193"/>
        <v>0</v>
      </c>
      <c r="CS144" s="777">
        <f t="shared" si="193"/>
        <v>0</v>
      </c>
      <c r="CT144" s="777">
        <f t="shared" si="193"/>
        <v>0</v>
      </c>
      <c r="CU144" s="777">
        <f t="shared" si="193"/>
        <v>0</v>
      </c>
      <c r="CV144" s="777">
        <f t="shared" si="193"/>
        <v>0</v>
      </c>
      <c r="CW144" s="777">
        <f t="shared" si="193"/>
        <v>0</v>
      </c>
      <c r="CX144" s="777">
        <f t="shared" si="193"/>
        <v>0</v>
      </c>
      <c r="CY144" s="777">
        <f t="shared" si="193"/>
        <v>0</v>
      </c>
      <c r="CZ144" s="777">
        <f t="shared" si="193"/>
        <v>0</v>
      </c>
      <c r="DA144" s="777">
        <f t="shared" si="193"/>
        <v>0</v>
      </c>
      <c r="DB144" s="777">
        <f t="shared" si="193"/>
        <v>0</v>
      </c>
      <c r="DC144" s="777">
        <f t="shared" si="193"/>
        <v>0</v>
      </c>
      <c r="DD144" s="777">
        <f t="shared" si="193"/>
        <v>0</v>
      </c>
      <c r="DE144" s="777">
        <f t="shared" si="193"/>
        <v>0</v>
      </c>
      <c r="DF144" s="777">
        <f t="shared" si="193"/>
        <v>0</v>
      </c>
      <c r="DG144" s="777">
        <f t="shared" si="193"/>
        <v>0</v>
      </c>
      <c r="DH144" s="777">
        <f t="shared" si="193"/>
        <v>0</v>
      </c>
      <c r="DI144" s="777">
        <f t="shared" si="193"/>
        <v>0</v>
      </c>
      <c r="DJ144" s="777">
        <f t="shared" si="193"/>
        <v>0</v>
      </c>
      <c r="DK144" s="777">
        <f t="shared" si="193"/>
        <v>0</v>
      </c>
    </row>
    <row r="145" spans="47:115" x14ac:dyDescent="0.15">
      <c r="AU145" s="783" t="str">
        <f t="shared" si="157"/>
        <v/>
      </c>
      <c r="AV145" s="777">
        <f t="shared" ref="AV145:CA145" si="194">IF($D25="",0,IF($D25+AV$125-1&lt;=1997,$Z25,IF($D25+AV$125-1&lt;=2000,$AB25,IF($D25+AV$125-1&lt;=2008,$AD25,$AF25))))</f>
        <v>0</v>
      </c>
      <c r="AW145" s="777">
        <f t="shared" si="194"/>
        <v>0</v>
      </c>
      <c r="AX145" s="777">
        <f t="shared" si="194"/>
        <v>0</v>
      </c>
      <c r="AY145" s="777">
        <f t="shared" si="194"/>
        <v>0</v>
      </c>
      <c r="AZ145" s="777">
        <f t="shared" si="194"/>
        <v>0</v>
      </c>
      <c r="BA145" s="777">
        <f t="shared" si="194"/>
        <v>0</v>
      </c>
      <c r="BB145" s="777">
        <f t="shared" si="194"/>
        <v>0</v>
      </c>
      <c r="BC145" s="777">
        <f t="shared" si="194"/>
        <v>0</v>
      </c>
      <c r="BD145" s="777">
        <f t="shared" si="194"/>
        <v>0</v>
      </c>
      <c r="BE145" s="777">
        <f t="shared" si="194"/>
        <v>0</v>
      </c>
      <c r="BF145" s="777">
        <f t="shared" si="194"/>
        <v>0</v>
      </c>
      <c r="BG145" s="777">
        <f t="shared" si="194"/>
        <v>0</v>
      </c>
      <c r="BH145" s="777">
        <f t="shared" si="194"/>
        <v>0</v>
      </c>
      <c r="BI145" s="777">
        <f t="shared" si="194"/>
        <v>0</v>
      </c>
      <c r="BJ145" s="777">
        <f t="shared" si="194"/>
        <v>0</v>
      </c>
      <c r="BK145" s="777">
        <f t="shared" si="194"/>
        <v>0</v>
      </c>
      <c r="BL145" s="777">
        <f t="shared" si="194"/>
        <v>0</v>
      </c>
      <c r="BM145" s="777">
        <f t="shared" si="194"/>
        <v>0</v>
      </c>
      <c r="BN145" s="777">
        <f t="shared" si="194"/>
        <v>0</v>
      </c>
      <c r="BO145" s="777">
        <f t="shared" si="194"/>
        <v>0</v>
      </c>
      <c r="BP145" s="777">
        <f t="shared" si="194"/>
        <v>0</v>
      </c>
      <c r="BQ145" s="777">
        <f t="shared" si="194"/>
        <v>0</v>
      </c>
      <c r="BR145" s="777">
        <f t="shared" si="194"/>
        <v>0</v>
      </c>
      <c r="BS145" s="777">
        <f t="shared" si="194"/>
        <v>0</v>
      </c>
      <c r="BT145" s="777">
        <f t="shared" si="194"/>
        <v>0</v>
      </c>
      <c r="BU145" s="777">
        <f t="shared" si="194"/>
        <v>0</v>
      </c>
      <c r="BV145" s="777">
        <f t="shared" si="194"/>
        <v>0</v>
      </c>
      <c r="BW145" s="777">
        <f t="shared" si="194"/>
        <v>0</v>
      </c>
      <c r="BX145" s="777">
        <f t="shared" si="194"/>
        <v>0</v>
      </c>
      <c r="BY145" s="777">
        <f t="shared" si="194"/>
        <v>0</v>
      </c>
      <c r="BZ145" s="777">
        <f t="shared" si="194"/>
        <v>0</v>
      </c>
      <c r="CA145" s="777">
        <f t="shared" si="194"/>
        <v>0</v>
      </c>
      <c r="CB145" s="777">
        <f t="shared" ref="CB145:DK145" si="195">IF($D25="",0,IF($D25+CB$125-1&lt;=1997,$Z25,IF($D25+CB$125-1&lt;=2000,$AB25,IF($D25+CB$125-1&lt;=2008,$AD25,$AF25))))</f>
        <v>0</v>
      </c>
      <c r="CC145" s="777">
        <f t="shared" si="195"/>
        <v>0</v>
      </c>
      <c r="CD145" s="777">
        <f t="shared" si="195"/>
        <v>0</v>
      </c>
      <c r="CE145" s="777">
        <f t="shared" si="195"/>
        <v>0</v>
      </c>
      <c r="CF145" s="777">
        <f t="shared" si="195"/>
        <v>0</v>
      </c>
      <c r="CG145" s="777">
        <f t="shared" si="195"/>
        <v>0</v>
      </c>
      <c r="CH145" s="777">
        <f t="shared" si="195"/>
        <v>0</v>
      </c>
      <c r="CI145" s="777">
        <f t="shared" si="195"/>
        <v>0</v>
      </c>
      <c r="CJ145" s="777">
        <f t="shared" si="195"/>
        <v>0</v>
      </c>
      <c r="CK145" s="777">
        <f t="shared" si="195"/>
        <v>0</v>
      </c>
      <c r="CL145" s="777">
        <f t="shared" si="195"/>
        <v>0</v>
      </c>
      <c r="CM145" s="777">
        <f t="shared" si="195"/>
        <v>0</v>
      </c>
      <c r="CN145" s="777">
        <f t="shared" si="195"/>
        <v>0</v>
      </c>
      <c r="CO145" s="777">
        <f t="shared" si="195"/>
        <v>0</v>
      </c>
      <c r="CP145" s="777">
        <f t="shared" si="195"/>
        <v>0</v>
      </c>
      <c r="CQ145" s="777">
        <f t="shared" si="195"/>
        <v>0</v>
      </c>
      <c r="CR145" s="777">
        <f t="shared" si="195"/>
        <v>0</v>
      </c>
      <c r="CS145" s="777">
        <f t="shared" si="195"/>
        <v>0</v>
      </c>
      <c r="CT145" s="777">
        <f t="shared" si="195"/>
        <v>0</v>
      </c>
      <c r="CU145" s="777">
        <f t="shared" si="195"/>
        <v>0</v>
      </c>
      <c r="CV145" s="777">
        <f t="shared" si="195"/>
        <v>0</v>
      </c>
      <c r="CW145" s="777">
        <f t="shared" si="195"/>
        <v>0</v>
      </c>
      <c r="CX145" s="777">
        <f t="shared" si="195"/>
        <v>0</v>
      </c>
      <c r="CY145" s="777">
        <f t="shared" si="195"/>
        <v>0</v>
      </c>
      <c r="CZ145" s="777">
        <f t="shared" si="195"/>
        <v>0</v>
      </c>
      <c r="DA145" s="777">
        <f t="shared" si="195"/>
        <v>0</v>
      </c>
      <c r="DB145" s="777">
        <f t="shared" si="195"/>
        <v>0</v>
      </c>
      <c r="DC145" s="777">
        <f t="shared" si="195"/>
        <v>0</v>
      </c>
      <c r="DD145" s="777">
        <f t="shared" si="195"/>
        <v>0</v>
      </c>
      <c r="DE145" s="777">
        <f t="shared" si="195"/>
        <v>0</v>
      </c>
      <c r="DF145" s="777">
        <f t="shared" si="195"/>
        <v>0</v>
      </c>
      <c r="DG145" s="777">
        <f t="shared" si="195"/>
        <v>0</v>
      </c>
      <c r="DH145" s="777">
        <f t="shared" si="195"/>
        <v>0</v>
      </c>
      <c r="DI145" s="777">
        <f t="shared" si="195"/>
        <v>0</v>
      </c>
      <c r="DJ145" s="777">
        <f t="shared" si="195"/>
        <v>0</v>
      </c>
      <c r="DK145" s="777">
        <f t="shared" si="195"/>
        <v>0</v>
      </c>
    </row>
    <row r="146" spans="47:115" x14ac:dyDescent="0.15">
      <c r="AU146" s="783" t="str">
        <f t="shared" si="157"/>
        <v/>
      </c>
      <c r="AV146" s="777">
        <f t="shared" ref="AV146:CA146" si="196">IF($D26="",0,IF($D26+AV$125-1&lt;=1997,$Z26,IF($D26+AV$125-1&lt;=2000,$AB26,IF($D26+AV$125-1&lt;=2008,$AD26,$AF26))))</f>
        <v>0</v>
      </c>
      <c r="AW146" s="777">
        <f t="shared" si="196"/>
        <v>0</v>
      </c>
      <c r="AX146" s="777">
        <f t="shared" si="196"/>
        <v>0</v>
      </c>
      <c r="AY146" s="777">
        <f t="shared" si="196"/>
        <v>0</v>
      </c>
      <c r="AZ146" s="777">
        <f t="shared" si="196"/>
        <v>0</v>
      </c>
      <c r="BA146" s="777">
        <f t="shared" si="196"/>
        <v>0</v>
      </c>
      <c r="BB146" s="777">
        <f t="shared" si="196"/>
        <v>0</v>
      </c>
      <c r="BC146" s="777">
        <f t="shared" si="196"/>
        <v>0</v>
      </c>
      <c r="BD146" s="777">
        <f t="shared" si="196"/>
        <v>0</v>
      </c>
      <c r="BE146" s="777">
        <f t="shared" si="196"/>
        <v>0</v>
      </c>
      <c r="BF146" s="777">
        <f t="shared" si="196"/>
        <v>0</v>
      </c>
      <c r="BG146" s="777">
        <f t="shared" si="196"/>
        <v>0</v>
      </c>
      <c r="BH146" s="777">
        <f t="shared" si="196"/>
        <v>0</v>
      </c>
      <c r="BI146" s="777">
        <f t="shared" si="196"/>
        <v>0</v>
      </c>
      <c r="BJ146" s="777">
        <f t="shared" si="196"/>
        <v>0</v>
      </c>
      <c r="BK146" s="777">
        <f t="shared" si="196"/>
        <v>0</v>
      </c>
      <c r="BL146" s="777">
        <f t="shared" si="196"/>
        <v>0</v>
      </c>
      <c r="BM146" s="777">
        <f t="shared" si="196"/>
        <v>0</v>
      </c>
      <c r="BN146" s="777">
        <f t="shared" si="196"/>
        <v>0</v>
      </c>
      <c r="BO146" s="777">
        <f t="shared" si="196"/>
        <v>0</v>
      </c>
      <c r="BP146" s="777">
        <f t="shared" si="196"/>
        <v>0</v>
      </c>
      <c r="BQ146" s="777">
        <f t="shared" si="196"/>
        <v>0</v>
      </c>
      <c r="BR146" s="777">
        <f t="shared" si="196"/>
        <v>0</v>
      </c>
      <c r="BS146" s="777">
        <f t="shared" si="196"/>
        <v>0</v>
      </c>
      <c r="BT146" s="777">
        <f t="shared" si="196"/>
        <v>0</v>
      </c>
      <c r="BU146" s="777">
        <f t="shared" si="196"/>
        <v>0</v>
      </c>
      <c r="BV146" s="777">
        <f t="shared" si="196"/>
        <v>0</v>
      </c>
      <c r="BW146" s="777">
        <f t="shared" si="196"/>
        <v>0</v>
      </c>
      <c r="BX146" s="777">
        <f t="shared" si="196"/>
        <v>0</v>
      </c>
      <c r="BY146" s="777">
        <f t="shared" si="196"/>
        <v>0</v>
      </c>
      <c r="BZ146" s="777">
        <f t="shared" si="196"/>
        <v>0</v>
      </c>
      <c r="CA146" s="777">
        <f t="shared" si="196"/>
        <v>0</v>
      </c>
      <c r="CB146" s="777">
        <f t="shared" ref="CB146:DK146" si="197">IF($D26="",0,IF($D26+CB$125-1&lt;=1997,$Z26,IF($D26+CB$125-1&lt;=2000,$AB26,IF($D26+CB$125-1&lt;=2008,$AD26,$AF26))))</f>
        <v>0</v>
      </c>
      <c r="CC146" s="777">
        <f t="shared" si="197"/>
        <v>0</v>
      </c>
      <c r="CD146" s="777">
        <f t="shared" si="197"/>
        <v>0</v>
      </c>
      <c r="CE146" s="777">
        <f t="shared" si="197"/>
        <v>0</v>
      </c>
      <c r="CF146" s="777">
        <f t="shared" si="197"/>
        <v>0</v>
      </c>
      <c r="CG146" s="777">
        <f t="shared" si="197"/>
        <v>0</v>
      </c>
      <c r="CH146" s="777">
        <f t="shared" si="197"/>
        <v>0</v>
      </c>
      <c r="CI146" s="777">
        <f t="shared" si="197"/>
        <v>0</v>
      </c>
      <c r="CJ146" s="777">
        <f t="shared" si="197"/>
        <v>0</v>
      </c>
      <c r="CK146" s="777">
        <f t="shared" si="197"/>
        <v>0</v>
      </c>
      <c r="CL146" s="777">
        <f t="shared" si="197"/>
        <v>0</v>
      </c>
      <c r="CM146" s="777">
        <f t="shared" si="197"/>
        <v>0</v>
      </c>
      <c r="CN146" s="777">
        <f t="shared" si="197"/>
        <v>0</v>
      </c>
      <c r="CO146" s="777">
        <f t="shared" si="197"/>
        <v>0</v>
      </c>
      <c r="CP146" s="777">
        <f t="shared" si="197"/>
        <v>0</v>
      </c>
      <c r="CQ146" s="777">
        <f t="shared" si="197"/>
        <v>0</v>
      </c>
      <c r="CR146" s="777">
        <f t="shared" si="197"/>
        <v>0</v>
      </c>
      <c r="CS146" s="777">
        <f t="shared" si="197"/>
        <v>0</v>
      </c>
      <c r="CT146" s="777">
        <f t="shared" si="197"/>
        <v>0</v>
      </c>
      <c r="CU146" s="777">
        <f t="shared" si="197"/>
        <v>0</v>
      </c>
      <c r="CV146" s="777">
        <f t="shared" si="197"/>
        <v>0</v>
      </c>
      <c r="CW146" s="777">
        <f t="shared" si="197"/>
        <v>0</v>
      </c>
      <c r="CX146" s="777">
        <f t="shared" si="197"/>
        <v>0</v>
      </c>
      <c r="CY146" s="777">
        <f t="shared" si="197"/>
        <v>0</v>
      </c>
      <c r="CZ146" s="777">
        <f t="shared" si="197"/>
        <v>0</v>
      </c>
      <c r="DA146" s="777">
        <f t="shared" si="197"/>
        <v>0</v>
      </c>
      <c r="DB146" s="777">
        <f t="shared" si="197"/>
        <v>0</v>
      </c>
      <c r="DC146" s="777">
        <f t="shared" si="197"/>
        <v>0</v>
      </c>
      <c r="DD146" s="777">
        <f t="shared" si="197"/>
        <v>0</v>
      </c>
      <c r="DE146" s="777">
        <f t="shared" si="197"/>
        <v>0</v>
      </c>
      <c r="DF146" s="777">
        <f t="shared" si="197"/>
        <v>0</v>
      </c>
      <c r="DG146" s="777">
        <f t="shared" si="197"/>
        <v>0</v>
      </c>
      <c r="DH146" s="777">
        <f t="shared" si="197"/>
        <v>0</v>
      </c>
      <c r="DI146" s="777">
        <f t="shared" si="197"/>
        <v>0</v>
      </c>
      <c r="DJ146" s="777">
        <f t="shared" si="197"/>
        <v>0</v>
      </c>
      <c r="DK146" s="777">
        <f t="shared" si="197"/>
        <v>0</v>
      </c>
    </row>
    <row r="147" spans="47:115" x14ac:dyDescent="0.15">
      <c r="AU147" s="783" t="str">
        <f t="shared" si="157"/>
        <v/>
      </c>
      <c r="AV147" s="777">
        <f t="shared" ref="AV147:CA147" si="198">IF($D27="",0,IF($D27+AV$125-1&lt;=1997,$Z27,IF($D27+AV$125-1&lt;=2000,$AB27,IF($D27+AV$125-1&lt;=2008,$AD27,$AF27))))</f>
        <v>0</v>
      </c>
      <c r="AW147" s="777">
        <f t="shared" si="198"/>
        <v>0</v>
      </c>
      <c r="AX147" s="777">
        <f t="shared" si="198"/>
        <v>0</v>
      </c>
      <c r="AY147" s="777">
        <f t="shared" si="198"/>
        <v>0</v>
      </c>
      <c r="AZ147" s="777">
        <f t="shared" si="198"/>
        <v>0</v>
      </c>
      <c r="BA147" s="777">
        <f t="shared" si="198"/>
        <v>0</v>
      </c>
      <c r="BB147" s="777">
        <f t="shared" si="198"/>
        <v>0</v>
      </c>
      <c r="BC147" s="777">
        <f t="shared" si="198"/>
        <v>0</v>
      </c>
      <c r="BD147" s="777">
        <f t="shared" si="198"/>
        <v>0</v>
      </c>
      <c r="BE147" s="777">
        <f t="shared" si="198"/>
        <v>0</v>
      </c>
      <c r="BF147" s="777">
        <f t="shared" si="198"/>
        <v>0</v>
      </c>
      <c r="BG147" s="777">
        <f t="shared" si="198"/>
        <v>0</v>
      </c>
      <c r="BH147" s="777">
        <f t="shared" si="198"/>
        <v>0</v>
      </c>
      <c r="BI147" s="777">
        <f t="shared" si="198"/>
        <v>0</v>
      </c>
      <c r="BJ147" s="777">
        <f t="shared" si="198"/>
        <v>0</v>
      </c>
      <c r="BK147" s="777">
        <f t="shared" si="198"/>
        <v>0</v>
      </c>
      <c r="BL147" s="777">
        <f t="shared" si="198"/>
        <v>0</v>
      </c>
      <c r="BM147" s="777">
        <f t="shared" si="198"/>
        <v>0</v>
      </c>
      <c r="BN147" s="777">
        <f t="shared" si="198"/>
        <v>0</v>
      </c>
      <c r="BO147" s="777">
        <f t="shared" si="198"/>
        <v>0</v>
      </c>
      <c r="BP147" s="777">
        <f t="shared" si="198"/>
        <v>0</v>
      </c>
      <c r="BQ147" s="777">
        <f t="shared" si="198"/>
        <v>0</v>
      </c>
      <c r="BR147" s="777">
        <f t="shared" si="198"/>
        <v>0</v>
      </c>
      <c r="BS147" s="777">
        <f t="shared" si="198"/>
        <v>0</v>
      </c>
      <c r="BT147" s="777">
        <f t="shared" si="198"/>
        <v>0</v>
      </c>
      <c r="BU147" s="777">
        <f t="shared" si="198"/>
        <v>0</v>
      </c>
      <c r="BV147" s="777">
        <f t="shared" si="198"/>
        <v>0</v>
      </c>
      <c r="BW147" s="777">
        <f t="shared" si="198"/>
        <v>0</v>
      </c>
      <c r="BX147" s="777">
        <f t="shared" si="198"/>
        <v>0</v>
      </c>
      <c r="BY147" s="777">
        <f t="shared" si="198"/>
        <v>0</v>
      </c>
      <c r="BZ147" s="777">
        <f t="shared" si="198"/>
        <v>0</v>
      </c>
      <c r="CA147" s="777">
        <f t="shared" si="198"/>
        <v>0</v>
      </c>
      <c r="CB147" s="777">
        <f t="shared" ref="CB147:DK147" si="199">IF($D27="",0,IF($D27+CB$125-1&lt;=1997,$Z27,IF($D27+CB$125-1&lt;=2000,$AB27,IF($D27+CB$125-1&lt;=2008,$AD27,$AF27))))</f>
        <v>0</v>
      </c>
      <c r="CC147" s="777">
        <f t="shared" si="199"/>
        <v>0</v>
      </c>
      <c r="CD147" s="777">
        <f t="shared" si="199"/>
        <v>0</v>
      </c>
      <c r="CE147" s="777">
        <f t="shared" si="199"/>
        <v>0</v>
      </c>
      <c r="CF147" s="777">
        <f t="shared" si="199"/>
        <v>0</v>
      </c>
      <c r="CG147" s="777">
        <f t="shared" si="199"/>
        <v>0</v>
      </c>
      <c r="CH147" s="777">
        <f t="shared" si="199"/>
        <v>0</v>
      </c>
      <c r="CI147" s="777">
        <f t="shared" si="199"/>
        <v>0</v>
      </c>
      <c r="CJ147" s="777">
        <f t="shared" si="199"/>
        <v>0</v>
      </c>
      <c r="CK147" s="777">
        <f t="shared" si="199"/>
        <v>0</v>
      </c>
      <c r="CL147" s="777">
        <f t="shared" si="199"/>
        <v>0</v>
      </c>
      <c r="CM147" s="777">
        <f t="shared" si="199"/>
        <v>0</v>
      </c>
      <c r="CN147" s="777">
        <f t="shared" si="199"/>
        <v>0</v>
      </c>
      <c r="CO147" s="777">
        <f t="shared" si="199"/>
        <v>0</v>
      </c>
      <c r="CP147" s="777">
        <f t="shared" si="199"/>
        <v>0</v>
      </c>
      <c r="CQ147" s="777">
        <f t="shared" si="199"/>
        <v>0</v>
      </c>
      <c r="CR147" s="777">
        <f t="shared" si="199"/>
        <v>0</v>
      </c>
      <c r="CS147" s="777">
        <f t="shared" si="199"/>
        <v>0</v>
      </c>
      <c r="CT147" s="777">
        <f t="shared" si="199"/>
        <v>0</v>
      </c>
      <c r="CU147" s="777">
        <f t="shared" si="199"/>
        <v>0</v>
      </c>
      <c r="CV147" s="777">
        <f t="shared" si="199"/>
        <v>0</v>
      </c>
      <c r="CW147" s="777">
        <f t="shared" si="199"/>
        <v>0</v>
      </c>
      <c r="CX147" s="777">
        <f t="shared" si="199"/>
        <v>0</v>
      </c>
      <c r="CY147" s="777">
        <f t="shared" si="199"/>
        <v>0</v>
      </c>
      <c r="CZ147" s="777">
        <f t="shared" si="199"/>
        <v>0</v>
      </c>
      <c r="DA147" s="777">
        <f t="shared" si="199"/>
        <v>0</v>
      </c>
      <c r="DB147" s="777">
        <f t="shared" si="199"/>
        <v>0</v>
      </c>
      <c r="DC147" s="777">
        <f t="shared" si="199"/>
        <v>0</v>
      </c>
      <c r="DD147" s="777">
        <f t="shared" si="199"/>
        <v>0</v>
      </c>
      <c r="DE147" s="777">
        <f t="shared" si="199"/>
        <v>0</v>
      </c>
      <c r="DF147" s="777">
        <f t="shared" si="199"/>
        <v>0</v>
      </c>
      <c r="DG147" s="777">
        <f t="shared" si="199"/>
        <v>0</v>
      </c>
      <c r="DH147" s="777">
        <f t="shared" si="199"/>
        <v>0</v>
      </c>
      <c r="DI147" s="777">
        <f t="shared" si="199"/>
        <v>0</v>
      </c>
      <c r="DJ147" s="777">
        <f t="shared" si="199"/>
        <v>0</v>
      </c>
      <c r="DK147" s="777">
        <f t="shared" si="199"/>
        <v>0</v>
      </c>
    </row>
    <row r="148" spans="47:115" x14ac:dyDescent="0.15">
      <c r="AU148" s="783" t="str">
        <f t="shared" si="157"/>
        <v/>
      </c>
      <c r="AV148" s="777">
        <f t="shared" ref="AV148:CA148" si="200">IF($D28="",0,IF($D28+AV$125-1&lt;=1997,$Z28,IF($D28+AV$125-1&lt;=2000,$AB28,IF($D28+AV$125-1&lt;=2008,$AD28,$AF28))))</f>
        <v>0</v>
      </c>
      <c r="AW148" s="777">
        <f t="shared" si="200"/>
        <v>0</v>
      </c>
      <c r="AX148" s="777">
        <f t="shared" si="200"/>
        <v>0</v>
      </c>
      <c r="AY148" s="777">
        <f t="shared" si="200"/>
        <v>0</v>
      </c>
      <c r="AZ148" s="777">
        <f t="shared" si="200"/>
        <v>0</v>
      </c>
      <c r="BA148" s="777">
        <f t="shared" si="200"/>
        <v>0</v>
      </c>
      <c r="BB148" s="777">
        <f t="shared" si="200"/>
        <v>0</v>
      </c>
      <c r="BC148" s="777">
        <f t="shared" si="200"/>
        <v>0</v>
      </c>
      <c r="BD148" s="777">
        <f t="shared" si="200"/>
        <v>0</v>
      </c>
      <c r="BE148" s="777">
        <f t="shared" si="200"/>
        <v>0</v>
      </c>
      <c r="BF148" s="777">
        <f t="shared" si="200"/>
        <v>0</v>
      </c>
      <c r="BG148" s="777">
        <f t="shared" si="200"/>
        <v>0</v>
      </c>
      <c r="BH148" s="777">
        <f t="shared" si="200"/>
        <v>0</v>
      </c>
      <c r="BI148" s="777">
        <f t="shared" si="200"/>
        <v>0</v>
      </c>
      <c r="BJ148" s="777">
        <f t="shared" si="200"/>
        <v>0</v>
      </c>
      <c r="BK148" s="777">
        <f t="shared" si="200"/>
        <v>0</v>
      </c>
      <c r="BL148" s="777">
        <f t="shared" si="200"/>
        <v>0</v>
      </c>
      <c r="BM148" s="777">
        <f t="shared" si="200"/>
        <v>0</v>
      </c>
      <c r="BN148" s="777">
        <f t="shared" si="200"/>
        <v>0</v>
      </c>
      <c r="BO148" s="777">
        <f t="shared" si="200"/>
        <v>0</v>
      </c>
      <c r="BP148" s="777">
        <f t="shared" si="200"/>
        <v>0</v>
      </c>
      <c r="BQ148" s="777">
        <f t="shared" si="200"/>
        <v>0</v>
      </c>
      <c r="BR148" s="777">
        <f t="shared" si="200"/>
        <v>0</v>
      </c>
      <c r="BS148" s="777">
        <f t="shared" si="200"/>
        <v>0</v>
      </c>
      <c r="BT148" s="777">
        <f t="shared" si="200"/>
        <v>0</v>
      </c>
      <c r="BU148" s="777">
        <f t="shared" si="200"/>
        <v>0</v>
      </c>
      <c r="BV148" s="777">
        <f t="shared" si="200"/>
        <v>0</v>
      </c>
      <c r="BW148" s="777">
        <f t="shared" si="200"/>
        <v>0</v>
      </c>
      <c r="BX148" s="777">
        <f t="shared" si="200"/>
        <v>0</v>
      </c>
      <c r="BY148" s="777">
        <f t="shared" si="200"/>
        <v>0</v>
      </c>
      <c r="BZ148" s="777">
        <f t="shared" si="200"/>
        <v>0</v>
      </c>
      <c r="CA148" s="777">
        <f t="shared" si="200"/>
        <v>0</v>
      </c>
      <c r="CB148" s="777">
        <f t="shared" ref="CB148:DK148" si="201">IF($D28="",0,IF($D28+CB$125-1&lt;=1997,$Z28,IF($D28+CB$125-1&lt;=2000,$AB28,IF($D28+CB$125-1&lt;=2008,$AD28,$AF28))))</f>
        <v>0</v>
      </c>
      <c r="CC148" s="777">
        <f t="shared" si="201"/>
        <v>0</v>
      </c>
      <c r="CD148" s="777">
        <f t="shared" si="201"/>
        <v>0</v>
      </c>
      <c r="CE148" s="777">
        <f t="shared" si="201"/>
        <v>0</v>
      </c>
      <c r="CF148" s="777">
        <f t="shared" si="201"/>
        <v>0</v>
      </c>
      <c r="CG148" s="777">
        <f t="shared" si="201"/>
        <v>0</v>
      </c>
      <c r="CH148" s="777">
        <f t="shared" si="201"/>
        <v>0</v>
      </c>
      <c r="CI148" s="777">
        <f t="shared" si="201"/>
        <v>0</v>
      </c>
      <c r="CJ148" s="777">
        <f t="shared" si="201"/>
        <v>0</v>
      </c>
      <c r="CK148" s="777">
        <f t="shared" si="201"/>
        <v>0</v>
      </c>
      <c r="CL148" s="777">
        <f t="shared" si="201"/>
        <v>0</v>
      </c>
      <c r="CM148" s="777">
        <f t="shared" si="201"/>
        <v>0</v>
      </c>
      <c r="CN148" s="777">
        <f t="shared" si="201"/>
        <v>0</v>
      </c>
      <c r="CO148" s="777">
        <f t="shared" si="201"/>
        <v>0</v>
      </c>
      <c r="CP148" s="777">
        <f t="shared" si="201"/>
        <v>0</v>
      </c>
      <c r="CQ148" s="777">
        <f t="shared" si="201"/>
        <v>0</v>
      </c>
      <c r="CR148" s="777">
        <f t="shared" si="201"/>
        <v>0</v>
      </c>
      <c r="CS148" s="777">
        <f t="shared" si="201"/>
        <v>0</v>
      </c>
      <c r="CT148" s="777">
        <f t="shared" si="201"/>
        <v>0</v>
      </c>
      <c r="CU148" s="777">
        <f t="shared" si="201"/>
        <v>0</v>
      </c>
      <c r="CV148" s="777">
        <f t="shared" si="201"/>
        <v>0</v>
      </c>
      <c r="CW148" s="777">
        <f t="shared" si="201"/>
        <v>0</v>
      </c>
      <c r="CX148" s="777">
        <f t="shared" si="201"/>
        <v>0</v>
      </c>
      <c r="CY148" s="777">
        <f t="shared" si="201"/>
        <v>0</v>
      </c>
      <c r="CZ148" s="777">
        <f t="shared" si="201"/>
        <v>0</v>
      </c>
      <c r="DA148" s="777">
        <f t="shared" si="201"/>
        <v>0</v>
      </c>
      <c r="DB148" s="777">
        <f t="shared" si="201"/>
        <v>0</v>
      </c>
      <c r="DC148" s="777">
        <f t="shared" si="201"/>
        <v>0</v>
      </c>
      <c r="DD148" s="777">
        <f t="shared" si="201"/>
        <v>0</v>
      </c>
      <c r="DE148" s="777">
        <f t="shared" si="201"/>
        <v>0</v>
      </c>
      <c r="DF148" s="777">
        <f t="shared" si="201"/>
        <v>0</v>
      </c>
      <c r="DG148" s="777">
        <f t="shared" si="201"/>
        <v>0</v>
      </c>
      <c r="DH148" s="777">
        <f t="shared" si="201"/>
        <v>0</v>
      </c>
      <c r="DI148" s="777">
        <f t="shared" si="201"/>
        <v>0</v>
      </c>
      <c r="DJ148" s="777">
        <f t="shared" si="201"/>
        <v>0</v>
      </c>
      <c r="DK148" s="777">
        <f t="shared" si="201"/>
        <v>0</v>
      </c>
    </row>
    <row r="149" spans="47:115" x14ac:dyDescent="0.15">
      <c r="AU149" s="783" t="str">
        <f t="shared" si="157"/>
        <v/>
      </c>
      <c r="AV149" s="777">
        <f t="shared" ref="AV149:CA149" si="202">IF($D29="",0,IF($D29+AV$125-1&lt;=1997,$Z29,IF($D29+AV$125-1&lt;=2000,$AB29,IF($D29+AV$125-1&lt;=2008,$AD29,$AF29))))</f>
        <v>0</v>
      </c>
      <c r="AW149" s="777">
        <f t="shared" si="202"/>
        <v>0</v>
      </c>
      <c r="AX149" s="777">
        <f t="shared" si="202"/>
        <v>0</v>
      </c>
      <c r="AY149" s="777">
        <f t="shared" si="202"/>
        <v>0</v>
      </c>
      <c r="AZ149" s="777">
        <f t="shared" si="202"/>
        <v>0</v>
      </c>
      <c r="BA149" s="777">
        <f t="shared" si="202"/>
        <v>0</v>
      </c>
      <c r="BB149" s="777">
        <f t="shared" si="202"/>
        <v>0</v>
      </c>
      <c r="BC149" s="777">
        <f t="shared" si="202"/>
        <v>0</v>
      </c>
      <c r="BD149" s="777">
        <f t="shared" si="202"/>
        <v>0</v>
      </c>
      <c r="BE149" s="777">
        <f t="shared" si="202"/>
        <v>0</v>
      </c>
      <c r="BF149" s="777">
        <f t="shared" si="202"/>
        <v>0</v>
      </c>
      <c r="BG149" s="777">
        <f t="shared" si="202"/>
        <v>0</v>
      </c>
      <c r="BH149" s="777">
        <f t="shared" si="202"/>
        <v>0</v>
      </c>
      <c r="BI149" s="777">
        <f t="shared" si="202"/>
        <v>0</v>
      </c>
      <c r="BJ149" s="777">
        <f t="shared" si="202"/>
        <v>0</v>
      </c>
      <c r="BK149" s="777">
        <f t="shared" si="202"/>
        <v>0</v>
      </c>
      <c r="BL149" s="777">
        <f t="shared" si="202"/>
        <v>0</v>
      </c>
      <c r="BM149" s="777">
        <f t="shared" si="202"/>
        <v>0</v>
      </c>
      <c r="BN149" s="777">
        <f t="shared" si="202"/>
        <v>0</v>
      </c>
      <c r="BO149" s="777">
        <f t="shared" si="202"/>
        <v>0</v>
      </c>
      <c r="BP149" s="777">
        <f t="shared" si="202"/>
        <v>0</v>
      </c>
      <c r="BQ149" s="777">
        <f t="shared" si="202"/>
        <v>0</v>
      </c>
      <c r="BR149" s="777">
        <f t="shared" si="202"/>
        <v>0</v>
      </c>
      <c r="BS149" s="777">
        <f t="shared" si="202"/>
        <v>0</v>
      </c>
      <c r="BT149" s="777">
        <f t="shared" si="202"/>
        <v>0</v>
      </c>
      <c r="BU149" s="777">
        <f t="shared" si="202"/>
        <v>0</v>
      </c>
      <c r="BV149" s="777">
        <f t="shared" si="202"/>
        <v>0</v>
      </c>
      <c r="BW149" s="777">
        <f t="shared" si="202"/>
        <v>0</v>
      </c>
      <c r="BX149" s="777">
        <f t="shared" si="202"/>
        <v>0</v>
      </c>
      <c r="BY149" s="777">
        <f t="shared" si="202"/>
        <v>0</v>
      </c>
      <c r="BZ149" s="777">
        <f t="shared" si="202"/>
        <v>0</v>
      </c>
      <c r="CA149" s="777">
        <f t="shared" si="202"/>
        <v>0</v>
      </c>
      <c r="CB149" s="777">
        <f t="shared" ref="CB149:DK149" si="203">IF($D29="",0,IF($D29+CB$125-1&lt;=1997,$Z29,IF($D29+CB$125-1&lt;=2000,$AB29,IF($D29+CB$125-1&lt;=2008,$AD29,$AF29))))</f>
        <v>0</v>
      </c>
      <c r="CC149" s="777">
        <f t="shared" si="203"/>
        <v>0</v>
      </c>
      <c r="CD149" s="777">
        <f t="shared" si="203"/>
        <v>0</v>
      </c>
      <c r="CE149" s="777">
        <f t="shared" si="203"/>
        <v>0</v>
      </c>
      <c r="CF149" s="777">
        <f t="shared" si="203"/>
        <v>0</v>
      </c>
      <c r="CG149" s="777">
        <f t="shared" si="203"/>
        <v>0</v>
      </c>
      <c r="CH149" s="777">
        <f t="shared" si="203"/>
        <v>0</v>
      </c>
      <c r="CI149" s="777">
        <f t="shared" si="203"/>
        <v>0</v>
      </c>
      <c r="CJ149" s="777">
        <f t="shared" si="203"/>
        <v>0</v>
      </c>
      <c r="CK149" s="777">
        <f t="shared" si="203"/>
        <v>0</v>
      </c>
      <c r="CL149" s="777">
        <f t="shared" si="203"/>
        <v>0</v>
      </c>
      <c r="CM149" s="777">
        <f t="shared" si="203"/>
        <v>0</v>
      </c>
      <c r="CN149" s="777">
        <f t="shared" si="203"/>
        <v>0</v>
      </c>
      <c r="CO149" s="777">
        <f t="shared" si="203"/>
        <v>0</v>
      </c>
      <c r="CP149" s="777">
        <f t="shared" si="203"/>
        <v>0</v>
      </c>
      <c r="CQ149" s="777">
        <f t="shared" si="203"/>
        <v>0</v>
      </c>
      <c r="CR149" s="777">
        <f t="shared" si="203"/>
        <v>0</v>
      </c>
      <c r="CS149" s="777">
        <f t="shared" si="203"/>
        <v>0</v>
      </c>
      <c r="CT149" s="777">
        <f t="shared" si="203"/>
        <v>0</v>
      </c>
      <c r="CU149" s="777">
        <f t="shared" si="203"/>
        <v>0</v>
      </c>
      <c r="CV149" s="777">
        <f t="shared" si="203"/>
        <v>0</v>
      </c>
      <c r="CW149" s="777">
        <f t="shared" si="203"/>
        <v>0</v>
      </c>
      <c r="CX149" s="777">
        <f t="shared" si="203"/>
        <v>0</v>
      </c>
      <c r="CY149" s="777">
        <f t="shared" si="203"/>
        <v>0</v>
      </c>
      <c r="CZ149" s="777">
        <f t="shared" si="203"/>
        <v>0</v>
      </c>
      <c r="DA149" s="777">
        <f t="shared" si="203"/>
        <v>0</v>
      </c>
      <c r="DB149" s="777">
        <f t="shared" si="203"/>
        <v>0</v>
      </c>
      <c r="DC149" s="777">
        <f t="shared" si="203"/>
        <v>0</v>
      </c>
      <c r="DD149" s="777">
        <f t="shared" si="203"/>
        <v>0</v>
      </c>
      <c r="DE149" s="777">
        <f t="shared" si="203"/>
        <v>0</v>
      </c>
      <c r="DF149" s="777">
        <f t="shared" si="203"/>
        <v>0</v>
      </c>
      <c r="DG149" s="777">
        <f t="shared" si="203"/>
        <v>0</v>
      </c>
      <c r="DH149" s="777">
        <f t="shared" si="203"/>
        <v>0</v>
      </c>
      <c r="DI149" s="777">
        <f t="shared" si="203"/>
        <v>0</v>
      </c>
      <c r="DJ149" s="777">
        <f t="shared" si="203"/>
        <v>0</v>
      </c>
      <c r="DK149" s="777">
        <f t="shared" si="203"/>
        <v>0</v>
      </c>
    </row>
    <row r="150" spans="47:115" x14ac:dyDescent="0.15">
      <c r="AU150" s="783" t="str">
        <f t="shared" si="157"/>
        <v/>
      </c>
      <c r="AV150" s="777">
        <f t="shared" ref="AV150:CA150" si="204">IF($D30="",0,IF($D30+AV$125-1&lt;=1997,$Z30,IF($D30+AV$125-1&lt;=2000,$AB30,IF($D30+AV$125-1&lt;=2008,$AD30,$AF30))))</f>
        <v>0</v>
      </c>
      <c r="AW150" s="777">
        <f t="shared" si="204"/>
        <v>0</v>
      </c>
      <c r="AX150" s="777">
        <f t="shared" si="204"/>
        <v>0</v>
      </c>
      <c r="AY150" s="777">
        <f t="shared" si="204"/>
        <v>0</v>
      </c>
      <c r="AZ150" s="777">
        <f t="shared" si="204"/>
        <v>0</v>
      </c>
      <c r="BA150" s="777">
        <f t="shared" si="204"/>
        <v>0</v>
      </c>
      <c r="BB150" s="777">
        <f t="shared" si="204"/>
        <v>0</v>
      </c>
      <c r="BC150" s="777">
        <f t="shared" si="204"/>
        <v>0</v>
      </c>
      <c r="BD150" s="777">
        <f t="shared" si="204"/>
        <v>0</v>
      </c>
      <c r="BE150" s="777">
        <f t="shared" si="204"/>
        <v>0</v>
      </c>
      <c r="BF150" s="777">
        <f t="shared" si="204"/>
        <v>0</v>
      </c>
      <c r="BG150" s="777">
        <f t="shared" si="204"/>
        <v>0</v>
      </c>
      <c r="BH150" s="777">
        <f t="shared" si="204"/>
        <v>0</v>
      </c>
      <c r="BI150" s="777">
        <f t="shared" si="204"/>
        <v>0</v>
      </c>
      <c r="BJ150" s="777">
        <f t="shared" si="204"/>
        <v>0</v>
      </c>
      <c r="BK150" s="777">
        <f t="shared" si="204"/>
        <v>0</v>
      </c>
      <c r="BL150" s="777">
        <f t="shared" si="204"/>
        <v>0</v>
      </c>
      <c r="BM150" s="777">
        <f t="shared" si="204"/>
        <v>0</v>
      </c>
      <c r="BN150" s="777">
        <f t="shared" si="204"/>
        <v>0</v>
      </c>
      <c r="BO150" s="777">
        <f t="shared" si="204"/>
        <v>0</v>
      </c>
      <c r="BP150" s="777">
        <f t="shared" si="204"/>
        <v>0</v>
      </c>
      <c r="BQ150" s="777">
        <f t="shared" si="204"/>
        <v>0</v>
      </c>
      <c r="BR150" s="777">
        <f t="shared" si="204"/>
        <v>0</v>
      </c>
      <c r="BS150" s="777">
        <f t="shared" si="204"/>
        <v>0</v>
      </c>
      <c r="BT150" s="777">
        <f t="shared" si="204"/>
        <v>0</v>
      </c>
      <c r="BU150" s="777">
        <f t="shared" si="204"/>
        <v>0</v>
      </c>
      <c r="BV150" s="777">
        <f t="shared" si="204"/>
        <v>0</v>
      </c>
      <c r="BW150" s="777">
        <f t="shared" si="204"/>
        <v>0</v>
      </c>
      <c r="BX150" s="777">
        <f t="shared" si="204"/>
        <v>0</v>
      </c>
      <c r="BY150" s="777">
        <f t="shared" si="204"/>
        <v>0</v>
      </c>
      <c r="BZ150" s="777">
        <f t="shared" si="204"/>
        <v>0</v>
      </c>
      <c r="CA150" s="777">
        <f t="shared" si="204"/>
        <v>0</v>
      </c>
      <c r="CB150" s="777">
        <f t="shared" ref="CB150:DK150" si="205">IF($D30="",0,IF($D30+CB$125-1&lt;=1997,$Z30,IF($D30+CB$125-1&lt;=2000,$AB30,IF($D30+CB$125-1&lt;=2008,$AD30,$AF30))))</f>
        <v>0</v>
      </c>
      <c r="CC150" s="777">
        <f t="shared" si="205"/>
        <v>0</v>
      </c>
      <c r="CD150" s="777">
        <f t="shared" si="205"/>
        <v>0</v>
      </c>
      <c r="CE150" s="777">
        <f t="shared" si="205"/>
        <v>0</v>
      </c>
      <c r="CF150" s="777">
        <f t="shared" si="205"/>
        <v>0</v>
      </c>
      <c r="CG150" s="777">
        <f t="shared" si="205"/>
        <v>0</v>
      </c>
      <c r="CH150" s="777">
        <f t="shared" si="205"/>
        <v>0</v>
      </c>
      <c r="CI150" s="777">
        <f t="shared" si="205"/>
        <v>0</v>
      </c>
      <c r="CJ150" s="777">
        <f t="shared" si="205"/>
        <v>0</v>
      </c>
      <c r="CK150" s="777">
        <f t="shared" si="205"/>
        <v>0</v>
      </c>
      <c r="CL150" s="777">
        <f t="shared" si="205"/>
        <v>0</v>
      </c>
      <c r="CM150" s="777">
        <f t="shared" si="205"/>
        <v>0</v>
      </c>
      <c r="CN150" s="777">
        <f t="shared" si="205"/>
        <v>0</v>
      </c>
      <c r="CO150" s="777">
        <f t="shared" si="205"/>
        <v>0</v>
      </c>
      <c r="CP150" s="777">
        <f t="shared" si="205"/>
        <v>0</v>
      </c>
      <c r="CQ150" s="777">
        <f t="shared" si="205"/>
        <v>0</v>
      </c>
      <c r="CR150" s="777">
        <f t="shared" si="205"/>
        <v>0</v>
      </c>
      <c r="CS150" s="777">
        <f t="shared" si="205"/>
        <v>0</v>
      </c>
      <c r="CT150" s="777">
        <f t="shared" si="205"/>
        <v>0</v>
      </c>
      <c r="CU150" s="777">
        <f t="shared" si="205"/>
        <v>0</v>
      </c>
      <c r="CV150" s="777">
        <f t="shared" si="205"/>
        <v>0</v>
      </c>
      <c r="CW150" s="777">
        <f t="shared" si="205"/>
        <v>0</v>
      </c>
      <c r="CX150" s="777">
        <f t="shared" si="205"/>
        <v>0</v>
      </c>
      <c r="CY150" s="777">
        <f t="shared" si="205"/>
        <v>0</v>
      </c>
      <c r="CZ150" s="777">
        <f t="shared" si="205"/>
        <v>0</v>
      </c>
      <c r="DA150" s="777">
        <f t="shared" si="205"/>
        <v>0</v>
      </c>
      <c r="DB150" s="777">
        <f t="shared" si="205"/>
        <v>0</v>
      </c>
      <c r="DC150" s="777">
        <f t="shared" si="205"/>
        <v>0</v>
      </c>
      <c r="DD150" s="777">
        <f t="shared" si="205"/>
        <v>0</v>
      </c>
      <c r="DE150" s="777">
        <f t="shared" si="205"/>
        <v>0</v>
      </c>
      <c r="DF150" s="777">
        <f t="shared" si="205"/>
        <v>0</v>
      </c>
      <c r="DG150" s="777">
        <f t="shared" si="205"/>
        <v>0</v>
      </c>
      <c r="DH150" s="777">
        <f t="shared" si="205"/>
        <v>0</v>
      </c>
      <c r="DI150" s="777">
        <f t="shared" si="205"/>
        <v>0</v>
      </c>
      <c r="DJ150" s="777">
        <f t="shared" si="205"/>
        <v>0</v>
      </c>
      <c r="DK150" s="777">
        <f t="shared" si="205"/>
        <v>0</v>
      </c>
    </row>
    <row r="151" spans="47:115" x14ac:dyDescent="0.15">
      <c r="AU151" s="783" t="str">
        <f t="shared" si="157"/>
        <v/>
      </c>
      <c r="AV151" s="777">
        <f t="shared" ref="AV151:CA151" si="206">IF($D31="",0,IF($D31+AV$125-1&lt;=1997,$Z31,IF($D31+AV$125-1&lt;=2000,$AB31,IF($D31+AV$125-1&lt;=2008,$AD31,$AF31))))</f>
        <v>0</v>
      </c>
      <c r="AW151" s="777">
        <f t="shared" si="206"/>
        <v>0</v>
      </c>
      <c r="AX151" s="777">
        <f t="shared" si="206"/>
        <v>0</v>
      </c>
      <c r="AY151" s="777">
        <f t="shared" si="206"/>
        <v>0</v>
      </c>
      <c r="AZ151" s="777">
        <f t="shared" si="206"/>
        <v>0</v>
      </c>
      <c r="BA151" s="777">
        <f t="shared" si="206"/>
        <v>0</v>
      </c>
      <c r="BB151" s="777">
        <f t="shared" si="206"/>
        <v>0</v>
      </c>
      <c r="BC151" s="777">
        <f t="shared" si="206"/>
        <v>0</v>
      </c>
      <c r="BD151" s="777">
        <f t="shared" si="206"/>
        <v>0</v>
      </c>
      <c r="BE151" s="777">
        <f t="shared" si="206"/>
        <v>0</v>
      </c>
      <c r="BF151" s="777">
        <f t="shared" si="206"/>
        <v>0</v>
      </c>
      <c r="BG151" s="777">
        <f t="shared" si="206"/>
        <v>0</v>
      </c>
      <c r="BH151" s="777">
        <f t="shared" si="206"/>
        <v>0</v>
      </c>
      <c r="BI151" s="777">
        <f t="shared" si="206"/>
        <v>0</v>
      </c>
      <c r="BJ151" s="777">
        <f t="shared" si="206"/>
        <v>0</v>
      </c>
      <c r="BK151" s="777">
        <f t="shared" si="206"/>
        <v>0</v>
      </c>
      <c r="BL151" s="777">
        <f t="shared" si="206"/>
        <v>0</v>
      </c>
      <c r="BM151" s="777">
        <f t="shared" si="206"/>
        <v>0</v>
      </c>
      <c r="BN151" s="777">
        <f t="shared" si="206"/>
        <v>0</v>
      </c>
      <c r="BO151" s="777">
        <f t="shared" si="206"/>
        <v>0</v>
      </c>
      <c r="BP151" s="777">
        <f t="shared" si="206"/>
        <v>0</v>
      </c>
      <c r="BQ151" s="777">
        <f t="shared" si="206"/>
        <v>0</v>
      </c>
      <c r="BR151" s="777">
        <f t="shared" si="206"/>
        <v>0</v>
      </c>
      <c r="BS151" s="777">
        <f t="shared" si="206"/>
        <v>0</v>
      </c>
      <c r="BT151" s="777">
        <f t="shared" si="206"/>
        <v>0</v>
      </c>
      <c r="BU151" s="777">
        <f t="shared" si="206"/>
        <v>0</v>
      </c>
      <c r="BV151" s="777">
        <f t="shared" si="206"/>
        <v>0</v>
      </c>
      <c r="BW151" s="777">
        <f t="shared" si="206"/>
        <v>0</v>
      </c>
      <c r="BX151" s="777">
        <f t="shared" si="206"/>
        <v>0</v>
      </c>
      <c r="BY151" s="777">
        <f t="shared" si="206"/>
        <v>0</v>
      </c>
      <c r="BZ151" s="777">
        <f t="shared" si="206"/>
        <v>0</v>
      </c>
      <c r="CA151" s="777">
        <f t="shared" si="206"/>
        <v>0</v>
      </c>
      <c r="CB151" s="777">
        <f t="shared" ref="CB151:DK151" si="207">IF($D31="",0,IF($D31+CB$125-1&lt;=1997,$Z31,IF($D31+CB$125-1&lt;=2000,$AB31,IF($D31+CB$125-1&lt;=2008,$AD31,$AF31))))</f>
        <v>0</v>
      </c>
      <c r="CC151" s="777">
        <f t="shared" si="207"/>
        <v>0</v>
      </c>
      <c r="CD151" s="777">
        <f t="shared" si="207"/>
        <v>0</v>
      </c>
      <c r="CE151" s="777">
        <f t="shared" si="207"/>
        <v>0</v>
      </c>
      <c r="CF151" s="777">
        <f t="shared" si="207"/>
        <v>0</v>
      </c>
      <c r="CG151" s="777">
        <f t="shared" si="207"/>
        <v>0</v>
      </c>
      <c r="CH151" s="777">
        <f t="shared" si="207"/>
        <v>0</v>
      </c>
      <c r="CI151" s="777">
        <f t="shared" si="207"/>
        <v>0</v>
      </c>
      <c r="CJ151" s="777">
        <f t="shared" si="207"/>
        <v>0</v>
      </c>
      <c r="CK151" s="777">
        <f t="shared" si="207"/>
        <v>0</v>
      </c>
      <c r="CL151" s="777">
        <f t="shared" si="207"/>
        <v>0</v>
      </c>
      <c r="CM151" s="777">
        <f t="shared" si="207"/>
        <v>0</v>
      </c>
      <c r="CN151" s="777">
        <f t="shared" si="207"/>
        <v>0</v>
      </c>
      <c r="CO151" s="777">
        <f t="shared" si="207"/>
        <v>0</v>
      </c>
      <c r="CP151" s="777">
        <f t="shared" si="207"/>
        <v>0</v>
      </c>
      <c r="CQ151" s="777">
        <f t="shared" si="207"/>
        <v>0</v>
      </c>
      <c r="CR151" s="777">
        <f t="shared" si="207"/>
        <v>0</v>
      </c>
      <c r="CS151" s="777">
        <f t="shared" si="207"/>
        <v>0</v>
      </c>
      <c r="CT151" s="777">
        <f t="shared" si="207"/>
        <v>0</v>
      </c>
      <c r="CU151" s="777">
        <f t="shared" si="207"/>
        <v>0</v>
      </c>
      <c r="CV151" s="777">
        <f t="shared" si="207"/>
        <v>0</v>
      </c>
      <c r="CW151" s="777">
        <f t="shared" si="207"/>
        <v>0</v>
      </c>
      <c r="CX151" s="777">
        <f t="shared" si="207"/>
        <v>0</v>
      </c>
      <c r="CY151" s="777">
        <f t="shared" si="207"/>
        <v>0</v>
      </c>
      <c r="CZ151" s="777">
        <f t="shared" si="207"/>
        <v>0</v>
      </c>
      <c r="DA151" s="777">
        <f t="shared" si="207"/>
        <v>0</v>
      </c>
      <c r="DB151" s="777">
        <f t="shared" si="207"/>
        <v>0</v>
      </c>
      <c r="DC151" s="777">
        <f t="shared" si="207"/>
        <v>0</v>
      </c>
      <c r="DD151" s="777">
        <f t="shared" si="207"/>
        <v>0</v>
      </c>
      <c r="DE151" s="777">
        <f t="shared" si="207"/>
        <v>0</v>
      </c>
      <c r="DF151" s="777">
        <f t="shared" si="207"/>
        <v>0</v>
      </c>
      <c r="DG151" s="777">
        <f t="shared" si="207"/>
        <v>0</v>
      </c>
      <c r="DH151" s="777">
        <f t="shared" si="207"/>
        <v>0</v>
      </c>
      <c r="DI151" s="777">
        <f t="shared" si="207"/>
        <v>0</v>
      </c>
      <c r="DJ151" s="777">
        <f t="shared" si="207"/>
        <v>0</v>
      </c>
      <c r="DK151" s="777">
        <f t="shared" si="207"/>
        <v>0</v>
      </c>
    </row>
    <row r="152" spans="47:115" x14ac:dyDescent="0.15">
      <c r="AU152" s="783" t="str">
        <f t="shared" si="157"/>
        <v/>
      </c>
      <c r="AV152" s="777">
        <f t="shared" ref="AV152:CA152" si="208">IF($D32="",0,IF($D32+AV$125-1&lt;=1997,$Z32,IF($D32+AV$125-1&lt;=2000,$AB32,IF($D32+AV$125-1&lt;=2008,$AD32,$AF32))))</f>
        <v>0</v>
      </c>
      <c r="AW152" s="777">
        <f t="shared" si="208"/>
        <v>0</v>
      </c>
      <c r="AX152" s="777">
        <f t="shared" si="208"/>
        <v>0</v>
      </c>
      <c r="AY152" s="777">
        <f t="shared" si="208"/>
        <v>0</v>
      </c>
      <c r="AZ152" s="777">
        <f t="shared" si="208"/>
        <v>0</v>
      </c>
      <c r="BA152" s="777">
        <f t="shared" si="208"/>
        <v>0</v>
      </c>
      <c r="BB152" s="777">
        <f t="shared" si="208"/>
        <v>0</v>
      </c>
      <c r="BC152" s="777">
        <f t="shared" si="208"/>
        <v>0</v>
      </c>
      <c r="BD152" s="777">
        <f t="shared" si="208"/>
        <v>0</v>
      </c>
      <c r="BE152" s="777">
        <f t="shared" si="208"/>
        <v>0</v>
      </c>
      <c r="BF152" s="777">
        <f t="shared" si="208"/>
        <v>0</v>
      </c>
      <c r="BG152" s="777">
        <f t="shared" si="208"/>
        <v>0</v>
      </c>
      <c r="BH152" s="777">
        <f t="shared" si="208"/>
        <v>0</v>
      </c>
      <c r="BI152" s="777">
        <f t="shared" si="208"/>
        <v>0</v>
      </c>
      <c r="BJ152" s="777">
        <f t="shared" si="208"/>
        <v>0</v>
      </c>
      <c r="BK152" s="777">
        <f t="shared" si="208"/>
        <v>0</v>
      </c>
      <c r="BL152" s="777">
        <f t="shared" si="208"/>
        <v>0</v>
      </c>
      <c r="BM152" s="777">
        <f t="shared" si="208"/>
        <v>0</v>
      </c>
      <c r="BN152" s="777">
        <f t="shared" si="208"/>
        <v>0</v>
      </c>
      <c r="BO152" s="777">
        <f t="shared" si="208"/>
        <v>0</v>
      </c>
      <c r="BP152" s="777">
        <f t="shared" si="208"/>
        <v>0</v>
      </c>
      <c r="BQ152" s="777">
        <f t="shared" si="208"/>
        <v>0</v>
      </c>
      <c r="BR152" s="777">
        <f t="shared" si="208"/>
        <v>0</v>
      </c>
      <c r="BS152" s="777">
        <f t="shared" si="208"/>
        <v>0</v>
      </c>
      <c r="BT152" s="777">
        <f t="shared" si="208"/>
        <v>0</v>
      </c>
      <c r="BU152" s="777">
        <f t="shared" si="208"/>
        <v>0</v>
      </c>
      <c r="BV152" s="777">
        <f t="shared" si="208"/>
        <v>0</v>
      </c>
      <c r="BW152" s="777">
        <f t="shared" si="208"/>
        <v>0</v>
      </c>
      <c r="BX152" s="777">
        <f t="shared" si="208"/>
        <v>0</v>
      </c>
      <c r="BY152" s="777">
        <f t="shared" si="208"/>
        <v>0</v>
      </c>
      <c r="BZ152" s="777">
        <f t="shared" si="208"/>
        <v>0</v>
      </c>
      <c r="CA152" s="777">
        <f t="shared" si="208"/>
        <v>0</v>
      </c>
      <c r="CB152" s="777">
        <f t="shared" ref="CB152:DK152" si="209">IF($D32="",0,IF($D32+CB$125-1&lt;=1997,$Z32,IF($D32+CB$125-1&lt;=2000,$AB32,IF($D32+CB$125-1&lt;=2008,$AD32,$AF32))))</f>
        <v>0</v>
      </c>
      <c r="CC152" s="777">
        <f t="shared" si="209"/>
        <v>0</v>
      </c>
      <c r="CD152" s="777">
        <f t="shared" si="209"/>
        <v>0</v>
      </c>
      <c r="CE152" s="777">
        <f t="shared" si="209"/>
        <v>0</v>
      </c>
      <c r="CF152" s="777">
        <f t="shared" si="209"/>
        <v>0</v>
      </c>
      <c r="CG152" s="777">
        <f t="shared" si="209"/>
        <v>0</v>
      </c>
      <c r="CH152" s="777">
        <f t="shared" si="209"/>
        <v>0</v>
      </c>
      <c r="CI152" s="777">
        <f t="shared" si="209"/>
        <v>0</v>
      </c>
      <c r="CJ152" s="777">
        <f t="shared" si="209"/>
        <v>0</v>
      </c>
      <c r="CK152" s="777">
        <f t="shared" si="209"/>
        <v>0</v>
      </c>
      <c r="CL152" s="777">
        <f t="shared" si="209"/>
        <v>0</v>
      </c>
      <c r="CM152" s="777">
        <f t="shared" si="209"/>
        <v>0</v>
      </c>
      <c r="CN152" s="777">
        <f t="shared" si="209"/>
        <v>0</v>
      </c>
      <c r="CO152" s="777">
        <f t="shared" si="209"/>
        <v>0</v>
      </c>
      <c r="CP152" s="777">
        <f t="shared" si="209"/>
        <v>0</v>
      </c>
      <c r="CQ152" s="777">
        <f t="shared" si="209"/>
        <v>0</v>
      </c>
      <c r="CR152" s="777">
        <f t="shared" si="209"/>
        <v>0</v>
      </c>
      <c r="CS152" s="777">
        <f t="shared" si="209"/>
        <v>0</v>
      </c>
      <c r="CT152" s="777">
        <f t="shared" si="209"/>
        <v>0</v>
      </c>
      <c r="CU152" s="777">
        <f t="shared" si="209"/>
        <v>0</v>
      </c>
      <c r="CV152" s="777">
        <f t="shared" si="209"/>
        <v>0</v>
      </c>
      <c r="CW152" s="777">
        <f t="shared" si="209"/>
        <v>0</v>
      </c>
      <c r="CX152" s="777">
        <f t="shared" si="209"/>
        <v>0</v>
      </c>
      <c r="CY152" s="777">
        <f t="shared" si="209"/>
        <v>0</v>
      </c>
      <c r="CZ152" s="777">
        <f t="shared" si="209"/>
        <v>0</v>
      </c>
      <c r="DA152" s="777">
        <f t="shared" si="209"/>
        <v>0</v>
      </c>
      <c r="DB152" s="777">
        <f t="shared" si="209"/>
        <v>0</v>
      </c>
      <c r="DC152" s="777">
        <f t="shared" si="209"/>
        <v>0</v>
      </c>
      <c r="DD152" s="777">
        <f t="shared" si="209"/>
        <v>0</v>
      </c>
      <c r="DE152" s="777">
        <f t="shared" si="209"/>
        <v>0</v>
      </c>
      <c r="DF152" s="777">
        <f t="shared" si="209"/>
        <v>0</v>
      </c>
      <c r="DG152" s="777">
        <f t="shared" si="209"/>
        <v>0</v>
      </c>
      <c r="DH152" s="777">
        <f t="shared" si="209"/>
        <v>0</v>
      </c>
      <c r="DI152" s="777">
        <f t="shared" si="209"/>
        <v>0</v>
      </c>
      <c r="DJ152" s="777">
        <f t="shared" si="209"/>
        <v>0</v>
      </c>
      <c r="DK152" s="777">
        <f t="shared" si="209"/>
        <v>0</v>
      </c>
    </row>
    <row r="153" spans="47:115" x14ac:dyDescent="0.15">
      <c r="AU153" s="783" t="str">
        <f t="shared" si="157"/>
        <v/>
      </c>
      <c r="AV153" s="777">
        <f t="shared" ref="AV153:CA153" si="210">IF($D33="",0,IF($D33+AV$125-1&lt;=1997,$Z33,IF($D33+AV$125-1&lt;=2000,$AB33,IF($D33+AV$125-1&lt;=2008,$AD33,$AF33))))</f>
        <v>0</v>
      </c>
      <c r="AW153" s="777">
        <f t="shared" si="210"/>
        <v>0</v>
      </c>
      <c r="AX153" s="777">
        <f t="shared" si="210"/>
        <v>0</v>
      </c>
      <c r="AY153" s="777">
        <f t="shared" si="210"/>
        <v>0</v>
      </c>
      <c r="AZ153" s="777">
        <f t="shared" si="210"/>
        <v>0</v>
      </c>
      <c r="BA153" s="777">
        <f t="shared" si="210"/>
        <v>0</v>
      </c>
      <c r="BB153" s="777">
        <f t="shared" si="210"/>
        <v>0</v>
      </c>
      <c r="BC153" s="777">
        <f t="shared" si="210"/>
        <v>0</v>
      </c>
      <c r="BD153" s="777">
        <f t="shared" si="210"/>
        <v>0</v>
      </c>
      <c r="BE153" s="777">
        <f t="shared" si="210"/>
        <v>0</v>
      </c>
      <c r="BF153" s="777">
        <f t="shared" si="210"/>
        <v>0</v>
      </c>
      <c r="BG153" s="777">
        <f t="shared" si="210"/>
        <v>0</v>
      </c>
      <c r="BH153" s="777">
        <f t="shared" si="210"/>
        <v>0</v>
      </c>
      <c r="BI153" s="777">
        <f t="shared" si="210"/>
        <v>0</v>
      </c>
      <c r="BJ153" s="777">
        <f t="shared" si="210"/>
        <v>0</v>
      </c>
      <c r="BK153" s="777">
        <f t="shared" si="210"/>
        <v>0</v>
      </c>
      <c r="BL153" s="777">
        <f t="shared" si="210"/>
        <v>0</v>
      </c>
      <c r="BM153" s="777">
        <f t="shared" si="210"/>
        <v>0</v>
      </c>
      <c r="BN153" s="777">
        <f t="shared" si="210"/>
        <v>0</v>
      </c>
      <c r="BO153" s="777">
        <f t="shared" si="210"/>
        <v>0</v>
      </c>
      <c r="BP153" s="777">
        <f t="shared" si="210"/>
        <v>0</v>
      </c>
      <c r="BQ153" s="777">
        <f t="shared" si="210"/>
        <v>0</v>
      </c>
      <c r="BR153" s="777">
        <f t="shared" si="210"/>
        <v>0</v>
      </c>
      <c r="BS153" s="777">
        <f t="shared" si="210"/>
        <v>0</v>
      </c>
      <c r="BT153" s="777">
        <f t="shared" si="210"/>
        <v>0</v>
      </c>
      <c r="BU153" s="777">
        <f t="shared" si="210"/>
        <v>0</v>
      </c>
      <c r="BV153" s="777">
        <f t="shared" si="210"/>
        <v>0</v>
      </c>
      <c r="BW153" s="777">
        <f t="shared" si="210"/>
        <v>0</v>
      </c>
      <c r="BX153" s="777">
        <f t="shared" si="210"/>
        <v>0</v>
      </c>
      <c r="BY153" s="777">
        <f t="shared" si="210"/>
        <v>0</v>
      </c>
      <c r="BZ153" s="777">
        <f t="shared" si="210"/>
        <v>0</v>
      </c>
      <c r="CA153" s="777">
        <f t="shared" si="210"/>
        <v>0</v>
      </c>
      <c r="CB153" s="777">
        <f t="shared" ref="CB153:DK153" si="211">IF($D33="",0,IF($D33+CB$125-1&lt;=1997,$Z33,IF($D33+CB$125-1&lt;=2000,$AB33,IF($D33+CB$125-1&lt;=2008,$AD33,$AF33))))</f>
        <v>0</v>
      </c>
      <c r="CC153" s="777">
        <f t="shared" si="211"/>
        <v>0</v>
      </c>
      <c r="CD153" s="777">
        <f t="shared" si="211"/>
        <v>0</v>
      </c>
      <c r="CE153" s="777">
        <f t="shared" si="211"/>
        <v>0</v>
      </c>
      <c r="CF153" s="777">
        <f t="shared" si="211"/>
        <v>0</v>
      </c>
      <c r="CG153" s="777">
        <f t="shared" si="211"/>
        <v>0</v>
      </c>
      <c r="CH153" s="777">
        <f t="shared" si="211"/>
        <v>0</v>
      </c>
      <c r="CI153" s="777">
        <f t="shared" si="211"/>
        <v>0</v>
      </c>
      <c r="CJ153" s="777">
        <f t="shared" si="211"/>
        <v>0</v>
      </c>
      <c r="CK153" s="777">
        <f t="shared" si="211"/>
        <v>0</v>
      </c>
      <c r="CL153" s="777">
        <f t="shared" si="211"/>
        <v>0</v>
      </c>
      <c r="CM153" s="777">
        <f t="shared" si="211"/>
        <v>0</v>
      </c>
      <c r="CN153" s="777">
        <f t="shared" si="211"/>
        <v>0</v>
      </c>
      <c r="CO153" s="777">
        <f t="shared" si="211"/>
        <v>0</v>
      </c>
      <c r="CP153" s="777">
        <f t="shared" si="211"/>
        <v>0</v>
      </c>
      <c r="CQ153" s="777">
        <f t="shared" si="211"/>
        <v>0</v>
      </c>
      <c r="CR153" s="777">
        <f t="shared" si="211"/>
        <v>0</v>
      </c>
      <c r="CS153" s="777">
        <f t="shared" si="211"/>
        <v>0</v>
      </c>
      <c r="CT153" s="777">
        <f t="shared" si="211"/>
        <v>0</v>
      </c>
      <c r="CU153" s="777">
        <f t="shared" si="211"/>
        <v>0</v>
      </c>
      <c r="CV153" s="777">
        <f t="shared" si="211"/>
        <v>0</v>
      </c>
      <c r="CW153" s="777">
        <f t="shared" si="211"/>
        <v>0</v>
      </c>
      <c r="CX153" s="777">
        <f t="shared" si="211"/>
        <v>0</v>
      </c>
      <c r="CY153" s="777">
        <f t="shared" si="211"/>
        <v>0</v>
      </c>
      <c r="CZ153" s="777">
        <f t="shared" si="211"/>
        <v>0</v>
      </c>
      <c r="DA153" s="777">
        <f t="shared" si="211"/>
        <v>0</v>
      </c>
      <c r="DB153" s="777">
        <f t="shared" si="211"/>
        <v>0</v>
      </c>
      <c r="DC153" s="777">
        <f t="shared" si="211"/>
        <v>0</v>
      </c>
      <c r="DD153" s="777">
        <f t="shared" si="211"/>
        <v>0</v>
      </c>
      <c r="DE153" s="777">
        <f t="shared" si="211"/>
        <v>0</v>
      </c>
      <c r="DF153" s="777">
        <f t="shared" si="211"/>
        <v>0</v>
      </c>
      <c r="DG153" s="777">
        <f t="shared" si="211"/>
        <v>0</v>
      </c>
      <c r="DH153" s="777">
        <f t="shared" si="211"/>
        <v>0</v>
      </c>
      <c r="DI153" s="777">
        <f t="shared" si="211"/>
        <v>0</v>
      </c>
      <c r="DJ153" s="777">
        <f t="shared" si="211"/>
        <v>0</v>
      </c>
      <c r="DK153" s="777">
        <f t="shared" si="211"/>
        <v>0</v>
      </c>
    </row>
    <row r="154" spans="47:115" x14ac:dyDescent="0.15">
      <c r="AU154" s="783" t="str">
        <f t="shared" si="157"/>
        <v/>
      </c>
      <c r="AV154" s="777">
        <f t="shared" ref="AV154:CA154" si="212">IF($D34="",0,IF($D34+AV$125-1&lt;=1997,$Z34,IF($D34+AV$125-1&lt;=2000,$AB34,IF($D34+AV$125-1&lt;=2008,$AD34,$AF34))))</f>
        <v>0</v>
      </c>
      <c r="AW154" s="777">
        <f t="shared" si="212"/>
        <v>0</v>
      </c>
      <c r="AX154" s="777">
        <f t="shared" si="212"/>
        <v>0</v>
      </c>
      <c r="AY154" s="777">
        <f t="shared" si="212"/>
        <v>0</v>
      </c>
      <c r="AZ154" s="777">
        <f t="shared" si="212"/>
        <v>0</v>
      </c>
      <c r="BA154" s="777">
        <f t="shared" si="212"/>
        <v>0</v>
      </c>
      <c r="BB154" s="777">
        <f t="shared" si="212"/>
        <v>0</v>
      </c>
      <c r="BC154" s="777">
        <f t="shared" si="212"/>
        <v>0</v>
      </c>
      <c r="BD154" s="777">
        <f t="shared" si="212"/>
        <v>0</v>
      </c>
      <c r="BE154" s="777">
        <f t="shared" si="212"/>
        <v>0</v>
      </c>
      <c r="BF154" s="777">
        <f t="shared" si="212"/>
        <v>0</v>
      </c>
      <c r="BG154" s="777">
        <f t="shared" si="212"/>
        <v>0</v>
      </c>
      <c r="BH154" s="777">
        <f t="shared" si="212"/>
        <v>0</v>
      </c>
      <c r="BI154" s="777">
        <f t="shared" si="212"/>
        <v>0</v>
      </c>
      <c r="BJ154" s="777">
        <f t="shared" si="212"/>
        <v>0</v>
      </c>
      <c r="BK154" s="777">
        <f t="shared" si="212"/>
        <v>0</v>
      </c>
      <c r="BL154" s="777">
        <f t="shared" si="212"/>
        <v>0</v>
      </c>
      <c r="BM154" s="777">
        <f t="shared" si="212"/>
        <v>0</v>
      </c>
      <c r="BN154" s="777">
        <f t="shared" si="212"/>
        <v>0</v>
      </c>
      <c r="BO154" s="777">
        <f t="shared" si="212"/>
        <v>0</v>
      </c>
      <c r="BP154" s="777">
        <f t="shared" si="212"/>
        <v>0</v>
      </c>
      <c r="BQ154" s="777">
        <f t="shared" si="212"/>
        <v>0</v>
      </c>
      <c r="BR154" s="777">
        <f t="shared" si="212"/>
        <v>0</v>
      </c>
      <c r="BS154" s="777">
        <f t="shared" si="212"/>
        <v>0</v>
      </c>
      <c r="BT154" s="777">
        <f t="shared" si="212"/>
        <v>0</v>
      </c>
      <c r="BU154" s="777">
        <f t="shared" si="212"/>
        <v>0</v>
      </c>
      <c r="BV154" s="777">
        <f t="shared" si="212"/>
        <v>0</v>
      </c>
      <c r="BW154" s="777">
        <f t="shared" si="212"/>
        <v>0</v>
      </c>
      <c r="BX154" s="777">
        <f t="shared" si="212"/>
        <v>0</v>
      </c>
      <c r="BY154" s="777">
        <f t="shared" si="212"/>
        <v>0</v>
      </c>
      <c r="BZ154" s="777">
        <f t="shared" si="212"/>
        <v>0</v>
      </c>
      <c r="CA154" s="777">
        <f t="shared" si="212"/>
        <v>0</v>
      </c>
      <c r="CB154" s="777">
        <f t="shared" ref="CB154:DK154" si="213">IF($D34="",0,IF($D34+CB$125-1&lt;=1997,$Z34,IF($D34+CB$125-1&lt;=2000,$AB34,IF($D34+CB$125-1&lt;=2008,$AD34,$AF34))))</f>
        <v>0</v>
      </c>
      <c r="CC154" s="777">
        <f t="shared" si="213"/>
        <v>0</v>
      </c>
      <c r="CD154" s="777">
        <f t="shared" si="213"/>
        <v>0</v>
      </c>
      <c r="CE154" s="777">
        <f t="shared" si="213"/>
        <v>0</v>
      </c>
      <c r="CF154" s="777">
        <f t="shared" si="213"/>
        <v>0</v>
      </c>
      <c r="CG154" s="777">
        <f t="shared" si="213"/>
        <v>0</v>
      </c>
      <c r="CH154" s="777">
        <f t="shared" si="213"/>
        <v>0</v>
      </c>
      <c r="CI154" s="777">
        <f t="shared" si="213"/>
        <v>0</v>
      </c>
      <c r="CJ154" s="777">
        <f t="shared" si="213"/>
        <v>0</v>
      </c>
      <c r="CK154" s="777">
        <f t="shared" si="213"/>
        <v>0</v>
      </c>
      <c r="CL154" s="777">
        <f t="shared" si="213"/>
        <v>0</v>
      </c>
      <c r="CM154" s="777">
        <f t="shared" si="213"/>
        <v>0</v>
      </c>
      <c r="CN154" s="777">
        <f t="shared" si="213"/>
        <v>0</v>
      </c>
      <c r="CO154" s="777">
        <f t="shared" si="213"/>
        <v>0</v>
      </c>
      <c r="CP154" s="777">
        <f t="shared" si="213"/>
        <v>0</v>
      </c>
      <c r="CQ154" s="777">
        <f t="shared" si="213"/>
        <v>0</v>
      </c>
      <c r="CR154" s="777">
        <f t="shared" si="213"/>
        <v>0</v>
      </c>
      <c r="CS154" s="777">
        <f t="shared" si="213"/>
        <v>0</v>
      </c>
      <c r="CT154" s="777">
        <f t="shared" si="213"/>
        <v>0</v>
      </c>
      <c r="CU154" s="777">
        <f t="shared" si="213"/>
        <v>0</v>
      </c>
      <c r="CV154" s="777">
        <f t="shared" si="213"/>
        <v>0</v>
      </c>
      <c r="CW154" s="777">
        <f t="shared" si="213"/>
        <v>0</v>
      </c>
      <c r="CX154" s="777">
        <f t="shared" si="213"/>
        <v>0</v>
      </c>
      <c r="CY154" s="777">
        <f t="shared" si="213"/>
        <v>0</v>
      </c>
      <c r="CZ154" s="777">
        <f t="shared" si="213"/>
        <v>0</v>
      </c>
      <c r="DA154" s="777">
        <f t="shared" si="213"/>
        <v>0</v>
      </c>
      <c r="DB154" s="777">
        <f t="shared" si="213"/>
        <v>0</v>
      </c>
      <c r="DC154" s="777">
        <f t="shared" si="213"/>
        <v>0</v>
      </c>
      <c r="DD154" s="777">
        <f t="shared" si="213"/>
        <v>0</v>
      </c>
      <c r="DE154" s="777">
        <f t="shared" si="213"/>
        <v>0</v>
      </c>
      <c r="DF154" s="777">
        <f t="shared" si="213"/>
        <v>0</v>
      </c>
      <c r="DG154" s="777">
        <f t="shared" si="213"/>
        <v>0</v>
      </c>
      <c r="DH154" s="777">
        <f t="shared" si="213"/>
        <v>0</v>
      </c>
      <c r="DI154" s="777">
        <f t="shared" si="213"/>
        <v>0</v>
      </c>
      <c r="DJ154" s="777">
        <f t="shared" si="213"/>
        <v>0</v>
      </c>
      <c r="DK154" s="777">
        <f t="shared" si="213"/>
        <v>0</v>
      </c>
    </row>
    <row r="155" spans="47:115" x14ac:dyDescent="0.15">
      <c r="AU155" s="783" t="str">
        <f t="shared" si="157"/>
        <v/>
      </c>
      <c r="AV155" s="777">
        <f t="shared" ref="AV155:CA155" si="214">IF($D35="",0,IF($D35+AV$125-1&lt;=1997,$Z35,IF($D35+AV$125-1&lt;=2000,$AB35,IF($D35+AV$125-1&lt;=2008,$AD35,$AF35))))</f>
        <v>0</v>
      </c>
      <c r="AW155" s="777">
        <f t="shared" si="214"/>
        <v>0</v>
      </c>
      <c r="AX155" s="777">
        <f t="shared" si="214"/>
        <v>0</v>
      </c>
      <c r="AY155" s="777">
        <f t="shared" si="214"/>
        <v>0</v>
      </c>
      <c r="AZ155" s="777">
        <f t="shared" si="214"/>
        <v>0</v>
      </c>
      <c r="BA155" s="777">
        <f t="shared" si="214"/>
        <v>0</v>
      </c>
      <c r="BB155" s="777">
        <f t="shared" si="214"/>
        <v>0</v>
      </c>
      <c r="BC155" s="777">
        <f t="shared" si="214"/>
        <v>0</v>
      </c>
      <c r="BD155" s="777">
        <f t="shared" si="214"/>
        <v>0</v>
      </c>
      <c r="BE155" s="777">
        <f t="shared" si="214"/>
        <v>0</v>
      </c>
      <c r="BF155" s="777">
        <f t="shared" si="214"/>
        <v>0</v>
      </c>
      <c r="BG155" s="777">
        <f t="shared" si="214"/>
        <v>0</v>
      </c>
      <c r="BH155" s="777">
        <f t="shared" si="214"/>
        <v>0</v>
      </c>
      <c r="BI155" s="777">
        <f t="shared" si="214"/>
        <v>0</v>
      </c>
      <c r="BJ155" s="777">
        <f t="shared" si="214"/>
        <v>0</v>
      </c>
      <c r="BK155" s="777">
        <f t="shared" si="214"/>
        <v>0</v>
      </c>
      <c r="BL155" s="777">
        <f t="shared" si="214"/>
        <v>0</v>
      </c>
      <c r="BM155" s="777">
        <f t="shared" si="214"/>
        <v>0</v>
      </c>
      <c r="BN155" s="777">
        <f t="shared" si="214"/>
        <v>0</v>
      </c>
      <c r="BO155" s="777">
        <f t="shared" si="214"/>
        <v>0</v>
      </c>
      <c r="BP155" s="777">
        <f t="shared" si="214"/>
        <v>0</v>
      </c>
      <c r="BQ155" s="777">
        <f t="shared" si="214"/>
        <v>0</v>
      </c>
      <c r="BR155" s="777">
        <f t="shared" si="214"/>
        <v>0</v>
      </c>
      <c r="BS155" s="777">
        <f t="shared" si="214"/>
        <v>0</v>
      </c>
      <c r="BT155" s="777">
        <f t="shared" si="214"/>
        <v>0</v>
      </c>
      <c r="BU155" s="777">
        <f t="shared" si="214"/>
        <v>0</v>
      </c>
      <c r="BV155" s="777">
        <f t="shared" si="214"/>
        <v>0</v>
      </c>
      <c r="BW155" s="777">
        <f t="shared" si="214"/>
        <v>0</v>
      </c>
      <c r="BX155" s="777">
        <f t="shared" si="214"/>
        <v>0</v>
      </c>
      <c r="BY155" s="777">
        <f t="shared" si="214"/>
        <v>0</v>
      </c>
      <c r="BZ155" s="777">
        <f t="shared" si="214"/>
        <v>0</v>
      </c>
      <c r="CA155" s="777">
        <f t="shared" si="214"/>
        <v>0</v>
      </c>
      <c r="CB155" s="777">
        <f t="shared" ref="CB155:DK155" si="215">IF($D35="",0,IF($D35+CB$125-1&lt;=1997,$Z35,IF($D35+CB$125-1&lt;=2000,$AB35,IF($D35+CB$125-1&lt;=2008,$AD35,$AF35))))</f>
        <v>0</v>
      </c>
      <c r="CC155" s="777">
        <f t="shared" si="215"/>
        <v>0</v>
      </c>
      <c r="CD155" s="777">
        <f t="shared" si="215"/>
        <v>0</v>
      </c>
      <c r="CE155" s="777">
        <f t="shared" si="215"/>
        <v>0</v>
      </c>
      <c r="CF155" s="777">
        <f t="shared" si="215"/>
        <v>0</v>
      </c>
      <c r="CG155" s="777">
        <f t="shared" si="215"/>
        <v>0</v>
      </c>
      <c r="CH155" s="777">
        <f t="shared" si="215"/>
        <v>0</v>
      </c>
      <c r="CI155" s="777">
        <f t="shared" si="215"/>
        <v>0</v>
      </c>
      <c r="CJ155" s="777">
        <f t="shared" si="215"/>
        <v>0</v>
      </c>
      <c r="CK155" s="777">
        <f t="shared" si="215"/>
        <v>0</v>
      </c>
      <c r="CL155" s="777">
        <f t="shared" si="215"/>
        <v>0</v>
      </c>
      <c r="CM155" s="777">
        <f t="shared" si="215"/>
        <v>0</v>
      </c>
      <c r="CN155" s="777">
        <f t="shared" si="215"/>
        <v>0</v>
      </c>
      <c r="CO155" s="777">
        <f t="shared" si="215"/>
        <v>0</v>
      </c>
      <c r="CP155" s="777">
        <f t="shared" si="215"/>
        <v>0</v>
      </c>
      <c r="CQ155" s="777">
        <f t="shared" si="215"/>
        <v>0</v>
      </c>
      <c r="CR155" s="777">
        <f t="shared" si="215"/>
        <v>0</v>
      </c>
      <c r="CS155" s="777">
        <f t="shared" si="215"/>
        <v>0</v>
      </c>
      <c r="CT155" s="777">
        <f t="shared" si="215"/>
        <v>0</v>
      </c>
      <c r="CU155" s="777">
        <f t="shared" si="215"/>
        <v>0</v>
      </c>
      <c r="CV155" s="777">
        <f t="shared" si="215"/>
        <v>0</v>
      </c>
      <c r="CW155" s="777">
        <f t="shared" si="215"/>
        <v>0</v>
      </c>
      <c r="CX155" s="777">
        <f t="shared" si="215"/>
        <v>0</v>
      </c>
      <c r="CY155" s="777">
        <f t="shared" si="215"/>
        <v>0</v>
      </c>
      <c r="CZ155" s="777">
        <f t="shared" si="215"/>
        <v>0</v>
      </c>
      <c r="DA155" s="777">
        <f t="shared" si="215"/>
        <v>0</v>
      </c>
      <c r="DB155" s="777">
        <f t="shared" si="215"/>
        <v>0</v>
      </c>
      <c r="DC155" s="777">
        <f t="shared" si="215"/>
        <v>0</v>
      </c>
      <c r="DD155" s="777">
        <f t="shared" si="215"/>
        <v>0</v>
      </c>
      <c r="DE155" s="777">
        <f t="shared" si="215"/>
        <v>0</v>
      </c>
      <c r="DF155" s="777">
        <f t="shared" si="215"/>
        <v>0</v>
      </c>
      <c r="DG155" s="777">
        <f t="shared" si="215"/>
        <v>0</v>
      </c>
      <c r="DH155" s="777">
        <f t="shared" si="215"/>
        <v>0</v>
      </c>
      <c r="DI155" s="777">
        <f t="shared" si="215"/>
        <v>0</v>
      </c>
      <c r="DJ155" s="777">
        <f t="shared" si="215"/>
        <v>0</v>
      </c>
      <c r="DK155" s="777">
        <f t="shared" si="215"/>
        <v>0</v>
      </c>
    </row>
    <row r="163" spans="47:115" x14ac:dyDescent="0.15">
      <c r="AU163" s="766" t="s">
        <v>1035</v>
      </c>
    </row>
    <row r="164" spans="47:115" x14ac:dyDescent="0.15">
      <c r="AU164" s="766" t="s">
        <v>1032</v>
      </c>
      <c r="AX164" s="775" t="s">
        <v>1032</v>
      </c>
    </row>
    <row r="165" spans="47:115" x14ac:dyDescent="0.15">
      <c r="AU165" s="766">
        <v>1</v>
      </c>
      <c r="AV165" s="125">
        <f>AU165+1</f>
        <v>2</v>
      </c>
      <c r="AW165" s="125">
        <f>AV165+1</f>
        <v>3</v>
      </c>
      <c r="AX165" s="775">
        <f t="shared" ref="AX165:DI165" si="216">AW165+1</f>
        <v>4</v>
      </c>
      <c r="AY165" s="125">
        <f t="shared" si="216"/>
        <v>5</v>
      </c>
      <c r="AZ165" s="125">
        <f t="shared" si="216"/>
        <v>6</v>
      </c>
      <c r="BA165" s="125">
        <f t="shared" si="216"/>
        <v>7</v>
      </c>
      <c r="BB165" s="125">
        <f t="shared" si="216"/>
        <v>8</v>
      </c>
      <c r="BC165" s="125">
        <f t="shared" si="216"/>
        <v>9</v>
      </c>
      <c r="BD165" s="125">
        <f t="shared" si="216"/>
        <v>10</v>
      </c>
      <c r="BE165" s="125">
        <f t="shared" si="216"/>
        <v>11</v>
      </c>
      <c r="BF165" s="125">
        <f t="shared" si="216"/>
        <v>12</v>
      </c>
      <c r="BG165" s="125">
        <f t="shared" si="216"/>
        <v>13</v>
      </c>
      <c r="BH165" s="125">
        <f t="shared" si="216"/>
        <v>14</v>
      </c>
      <c r="BI165" s="125">
        <f t="shared" si="216"/>
        <v>15</v>
      </c>
      <c r="BJ165" s="125">
        <f t="shared" si="216"/>
        <v>16</v>
      </c>
      <c r="BK165" s="125">
        <f t="shared" si="216"/>
        <v>17</v>
      </c>
      <c r="BL165" s="125">
        <f t="shared" si="216"/>
        <v>18</v>
      </c>
      <c r="BM165" s="125">
        <f t="shared" si="216"/>
        <v>19</v>
      </c>
      <c r="BN165" s="125">
        <f t="shared" si="216"/>
        <v>20</v>
      </c>
      <c r="BO165" s="125">
        <f t="shared" si="216"/>
        <v>21</v>
      </c>
      <c r="BP165" s="125">
        <f t="shared" si="216"/>
        <v>22</v>
      </c>
      <c r="BQ165" s="125">
        <f t="shared" si="216"/>
        <v>23</v>
      </c>
      <c r="BR165" s="125">
        <f t="shared" si="216"/>
        <v>24</v>
      </c>
      <c r="BS165" s="125">
        <f t="shared" si="216"/>
        <v>25</v>
      </c>
      <c r="BT165" s="125">
        <f t="shared" si="216"/>
        <v>26</v>
      </c>
      <c r="BU165" s="125">
        <f t="shared" si="216"/>
        <v>27</v>
      </c>
      <c r="BV165" s="125">
        <f t="shared" si="216"/>
        <v>28</v>
      </c>
      <c r="BW165" s="125">
        <f t="shared" si="216"/>
        <v>29</v>
      </c>
      <c r="BX165" s="125">
        <f t="shared" si="216"/>
        <v>30</v>
      </c>
      <c r="BY165" s="125">
        <f t="shared" si="216"/>
        <v>31</v>
      </c>
      <c r="BZ165" s="125">
        <f t="shared" si="216"/>
        <v>32</v>
      </c>
      <c r="CA165" s="125">
        <f t="shared" si="216"/>
        <v>33</v>
      </c>
      <c r="CB165" s="125">
        <f t="shared" si="216"/>
        <v>34</v>
      </c>
      <c r="CC165" s="125">
        <f t="shared" si="216"/>
        <v>35</v>
      </c>
      <c r="CD165" s="125">
        <f t="shared" si="216"/>
        <v>36</v>
      </c>
      <c r="CE165" s="125">
        <f t="shared" si="216"/>
        <v>37</v>
      </c>
      <c r="CF165" s="125">
        <f t="shared" si="216"/>
        <v>38</v>
      </c>
      <c r="CG165" s="125">
        <f t="shared" si="216"/>
        <v>39</v>
      </c>
      <c r="CH165" s="125">
        <f t="shared" si="216"/>
        <v>40</v>
      </c>
      <c r="CI165" s="125">
        <f t="shared" si="216"/>
        <v>41</v>
      </c>
      <c r="CJ165" s="125">
        <f t="shared" si="216"/>
        <v>42</v>
      </c>
      <c r="CK165" s="125">
        <f t="shared" si="216"/>
        <v>43</v>
      </c>
      <c r="CL165" s="125">
        <f t="shared" si="216"/>
        <v>44</v>
      </c>
      <c r="CM165" s="125">
        <f t="shared" si="216"/>
        <v>45</v>
      </c>
      <c r="CN165" s="125">
        <f t="shared" si="216"/>
        <v>46</v>
      </c>
      <c r="CO165" s="125">
        <f t="shared" si="216"/>
        <v>47</v>
      </c>
      <c r="CP165" s="125">
        <f t="shared" si="216"/>
        <v>48</v>
      </c>
      <c r="CQ165" s="125">
        <f t="shared" si="216"/>
        <v>49</v>
      </c>
      <c r="CR165" s="125">
        <f t="shared" si="216"/>
        <v>50</v>
      </c>
      <c r="CS165" s="125">
        <f t="shared" si="216"/>
        <v>51</v>
      </c>
      <c r="CT165" s="125">
        <f t="shared" si="216"/>
        <v>52</v>
      </c>
      <c r="CU165" s="125">
        <f t="shared" si="216"/>
        <v>53</v>
      </c>
      <c r="CV165" s="125">
        <f t="shared" si="216"/>
        <v>54</v>
      </c>
      <c r="CW165" s="125">
        <f t="shared" si="216"/>
        <v>55</v>
      </c>
      <c r="CX165" s="125">
        <f t="shared" si="216"/>
        <v>56</v>
      </c>
      <c r="CY165" s="125">
        <f t="shared" si="216"/>
        <v>57</v>
      </c>
      <c r="CZ165" s="125">
        <f t="shared" si="216"/>
        <v>58</v>
      </c>
      <c r="DA165" s="125">
        <f t="shared" si="216"/>
        <v>59</v>
      </c>
      <c r="DB165" s="125">
        <f t="shared" si="216"/>
        <v>60</v>
      </c>
      <c r="DC165" s="125">
        <f t="shared" si="216"/>
        <v>61</v>
      </c>
      <c r="DD165" s="125">
        <f t="shared" si="216"/>
        <v>62</v>
      </c>
      <c r="DE165" s="125">
        <f t="shared" si="216"/>
        <v>63</v>
      </c>
      <c r="DF165" s="125">
        <f t="shared" si="216"/>
        <v>64</v>
      </c>
      <c r="DG165" s="125">
        <f t="shared" si="216"/>
        <v>65</v>
      </c>
      <c r="DH165" s="125">
        <f t="shared" si="216"/>
        <v>66</v>
      </c>
      <c r="DI165" s="125">
        <f t="shared" si="216"/>
        <v>67</v>
      </c>
      <c r="DJ165" s="125">
        <f>DI165+1</f>
        <v>68</v>
      </c>
      <c r="DK165" s="125">
        <f>DJ165+1</f>
        <v>69</v>
      </c>
    </row>
    <row r="166" spans="47:115" x14ac:dyDescent="0.15">
      <c r="AU166" s="768">
        <f>SUM($AU86:AU86)</f>
        <v>0</v>
      </c>
      <c r="AV166" s="779">
        <f>SUM($AU86:AV86)</f>
        <v>0</v>
      </c>
      <c r="AW166" s="779">
        <f>SUM($AU86:AW86)</f>
        <v>0</v>
      </c>
      <c r="AX166" s="779">
        <f>SUM($AU86:AX86)</f>
        <v>0</v>
      </c>
      <c r="AY166" s="779">
        <f>SUM($AU86:AY86)</f>
        <v>0</v>
      </c>
      <c r="AZ166" s="779">
        <f>SUM($AU86:AZ86)</f>
        <v>0</v>
      </c>
      <c r="BA166" s="779">
        <f>SUM($AU86:BA86)</f>
        <v>0</v>
      </c>
      <c r="BB166" s="779">
        <f>SUM($AU86:BB86)</f>
        <v>0</v>
      </c>
      <c r="BC166" s="779">
        <f>SUM($AU86:BC86)</f>
        <v>0</v>
      </c>
      <c r="BD166" s="779">
        <f>SUM($AU86:BD86)</f>
        <v>0</v>
      </c>
      <c r="BE166" s="779">
        <f>SUM($AU86:BE86)</f>
        <v>0</v>
      </c>
      <c r="BF166" s="779">
        <f>SUM($AU86:BF86)</f>
        <v>0</v>
      </c>
      <c r="BG166" s="779">
        <f>SUM($AU86:BG86)</f>
        <v>0</v>
      </c>
      <c r="BH166" s="779">
        <f>SUM($AU86:BH86)</f>
        <v>0</v>
      </c>
      <c r="BI166" s="779">
        <f>SUM($AU86:BI86)</f>
        <v>0</v>
      </c>
      <c r="BJ166" s="779">
        <f>SUM($AU86:BJ86)</f>
        <v>0</v>
      </c>
      <c r="BK166" s="779">
        <f>SUM($AU86:BK86)</f>
        <v>0</v>
      </c>
      <c r="BL166" s="779">
        <f>SUM($AU86:BL86)</f>
        <v>0</v>
      </c>
      <c r="BM166" s="779">
        <f>SUM($AU86:BM86)</f>
        <v>0</v>
      </c>
      <c r="BN166" s="779">
        <f>SUM($AU86:BN86)</f>
        <v>0</v>
      </c>
      <c r="BO166" s="779">
        <f>SUM($AU86:BO86)</f>
        <v>0</v>
      </c>
      <c r="BP166" s="779">
        <f>SUM($AU86:BP86)</f>
        <v>0</v>
      </c>
      <c r="BQ166" s="779">
        <f>SUM($AU86:BQ86)</f>
        <v>0</v>
      </c>
      <c r="BR166" s="779">
        <f>SUM($AU86:BR86)</f>
        <v>0</v>
      </c>
      <c r="BS166" s="779">
        <f>SUM($AU86:BS86)</f>
        <v>0</v>
      </c>
      <c r="BT166" s="779">
        <f>SUM($AU86:BT86)</f>
        <v>0</v>
      </c>
      <c r="BU166" s="779">
        <f>SUM($AU86:BU86)</f>
        <v>0</v>
      </c>
      <c r="BV166" s="779">
        <f>SUM($AU86:BV86)</f>
        <v>0</v>
      </c>
      <c r="BW166" s="779">
        <f>SUM($AU86:BW86)</f>
        <v>0</v>
      </c>
      <c r="BX166" s="779">
        <f>SUM($AU86:BX86)</f>
        <v>0</v>
      </c>
      <c r="BY166" s="779">
        <f>SUM($AU86:BY86)</f>
        <v>0</v>
      </c>
      <c r="BZ166" s="779">
        <f>SUM($AU86:BZ86)</f>
        <v>0</v>
      </c>
      <c r="CA166" s="779">
        <f>SUM($AU86:CA86)</f>
        <v>0</v>
      </c>
      <c r="CB166" s="779">
        <f>SUM($AU86:CB86)</f>
        <v>0</v>
      </c>
      <c r="CC166" s="779">
        <f>SUM($AU86:CC86)</f>
        <v>0</v>
      </c>
      <c r="CD166" s="779">
        <f>SUM($AU86:CD86)</f>
        <v>0</v>
      </c>
      <c r="CE166" s="779">
        <f>SUM($AU86:CE86)</f>
        <v>0</v>
      </c>
      <c r="CF166" s="779">
        <f>SUM($AU86:CF86)</f>
        <v>0</v>
      </c>
      <c r="CG166" s="779">
        <f>SUM($AU86:CG86)</f>
        <v>0</v>
      </c>
      <c r="CH166" s="779">
        <f>SUM($AU86:CH86)</f>
        <v>0</v>
      </c>
      <c r="CI166" s="779">
        <f>SUM($AU86:CI86)</f>
        <v>0</v>
      </c>
      <c r="CJ166" s="779">
        <f>SUM($AU86:CJ86)</f>
        <v>0</v>
      </c>
      <c r="CK166" s="779">
        <f>SUM($AU86:CK86)</f>
        <v>0</v>
      </c>
      <c r="CL166" s="779">
        <f>SUM($AU86:CL86)</f>
        <v>0</v>
      </c>
      <c r="CM166" s="779">
        <f>SUM($AU86:CM86)</f>
        <v>0</v>
      </c>
      <c r="CN166" s="779">
        <f>SUM($AU86:CN86)</f>
        <v>0</v>
      </c>
      <c r="CO166" s="779">
        <f>SUM($AU86:CO86)</f>
        <v>0</v>
      </c>
      <c r="CP166" s="779">
        <f>SUM($AU86:CP86)</f>
        <v>0</v>
      </c>
      <c r="CQ166" s="779">
        <f>SUM($AU86:CQ86)</f>
        <v>0</v>
      </c>
      <c r="CR166" s="779">
        <f>SUM($AU86:CR86)</f>
        <v>0</v>
      </c>
      <c r="CS166" s="779">
        <f>SUM($AU86:CS86)</f>
        <v>0</v>
      </c>
      <c r="CT166" s="779">
        <f>SUM($AU86:CT86)</f>
        <v>0</v>
      </c>
      <c r="CU166" s="779">
        <f>SUM($AU86:CU86)</f>
        <v>0</v>
      </c>
      <c r="CV166" s="779">
        <f>SUM($AU86:CV86)</f>
        <v>0</v>
      </c>
      <c r="CW166" s="779">
        <f>SUM($AU86:CW86)</f>
        <v>0</v>
      </c>
      <c r="CX166" s="779">
        <f>SUM($AU86:CX86)</f>
        <v>0</v>
      </c>
      <c r="CY166" s="779">
        <f>SUM($AU86:CY86)</f>
        <v>0</v>
      </c>
      <c r="CZ166" s="779">
        <f>SUM($AU86:CZ86)</f>
        <v>0</v>
      </c>
      <c r="DA166" s="779">
        <f>SUM($AU86:DA86)</f>
        <v>0</v>
      </c>
      <c r="DB166" s="779">
        <f>SUM($AU86:DB86)</f>
        <v>0</v>
      </c>
      <c r="DC166" s="779">
        <f>SUM($AU86:DC86)</f>
        <v>0</v>
      </c>
      <c r="DD166" s="779">
        <f>SUM($AU86:DD86)</f>
        <v>0</v>
      </c>
      <c r="DE166" s="779">
        <f>SUM($AU86:DE86)</f>
        <v>0</v>
      </c>
      <c r="DF166" s="779">
        <f>SUM($AU86:DF86)</f>
        <v>0</v>
      </c>
      <c r="DG166" s="779">
        <f>SUM($AU86:DG86)</f>
        <v>0</v>
      </c>
      <c r="DH166" s="779">
        <f>SUM($AU86:DH86)</f>
        <v>0</v>
      </c>
      <c r="DI166" s="779">
        <f>SUM($AU86:DI86)</f>
        <v>0</v>
      </c>
      <c r="DJ166" s="779">
        <f>SUM($AU86:DJ86)</f>
        <v>0</v>
      </c>
      <c r="DK166" s="779">
        <f>SUM($AU86:DK86)</f>
        <v>0</v>
      </c>
    </row>
    <row r="167" spans="47:115" x14ac:dyDescent="0.15">
      <c r="AU167" s="768">
        <f>SUM($AU87:AU87)</f>
        <v>0</v>
      </c>
      <c r="AV167" s="779">
        <f>SUM($AU87:AV87)</f>
        <v>0</v>
      </c>
      <c r="AW167" s="779">
        <f>SUM($AU87:AW87)</f>
        <v>0</v>
      </c>
      <c r="AX167" s="779">
        <f>SUM($AU87:AX87)</f>
        <v>0</v>
      </c>
      <c r="AY167" s="779">
        <f>SUM($AU87:AY87)</f>
        <v>0</v>
      </c>
      <c r="AZ167" s="779">
        <f>SUM($AU87:AZ87)</f>
        <v>0</v>
      </c>
      <c r="BA167" s="779">
        <f>SUM($AU87:BA87)</f>
        <v>0</v>
      </c>
      <c r="BB167" s="779">
        <f>SUM($AU87:BB87)</f>
        <v>0</v>
      </c>
      <c r="BC167" s="779">
        <f>SUM($AU87:BC87)</f>
        <v>0</v>
      </c>
      <c r="BD167" s="779">
        <f>SUM($AU87:BD87)</f>
        <v>0</v>
      </c>
      <c r="BE167" s="779">
        <f>SUM($AU87:BE87)</f>
        <v>0</v>
      </c>
      <c r="BF167" s="779">
        <f>SUM($AU87:BF87)</f>
        <v>0</v>
      </c>
      <c r="BG167" s="779">
        <f>SUM($AU87:BG87)</f>
        <v>0</v>
      </c>
      <c r="BH167" s="779">
        <f>SUM($AU87:BH87)</f>
        <v>0</v>
      </c>
      <c r="BI167" s="779">
        <f>SUM($AU87:BI87)</f>
        <v>0</v>
      </c>
      <c r="BJ167" s="779">
        <f>SUM($AU87:BJ87)</f>
        <v>0</v>
      </c>
      <c r="BK167" s="779">
        <f>SUM($AU87:BK87)</f>
        <v>0</v>
      </c>
      <c r="BL167" s="779">
        <f>SUM($AU87:BL87)</f>
        <v>0</v>
      </c>
      <c r="BM167" s="779">
        <f>SUM($AU87:BM87)</f>
        <v>0</v>
      </c>
      <c r="BN167" s="779">
        <f>SUM($AU87:BN87)</f>
        <v>0</v>
      </c>
      <c r="BO167" s="779">
        <f>SUM($AU87:BO87)</f>
        <v>0</v>
      </c>
      <c r="BP167" s="779">
        <f>SUM($AU87:BP87)</f>
        <v>0</v>
      </c>
      <c r="BQ167" s="779">
        <f>SUM($AU87:BQ87)</f>
        <v>0</v>
      </c>
      <c r="BR167" s="779">
        <f>SUM($AU87:BR87)</f>
        <v>0</v>
      </c>
      <c r="BS167" s="779">
        <f>SUM($AU87:BS87)</f>
        <v>0</v>
      </c>
      <c r="BT167" s="779">
        <f>SUM($AU87:BT87)</f>
        <v>0</v>
      </c>
      <c r="BU167" s="779">
        <f>SUM($AU87:BU87)</f>
        <v>0</v>
      </c>
      <c r="BV167" s="779">
        <f>SUM($AU87:BV87)</f>
        <v>0</v>
      </c>
      <c r="BW167" s="779">
        <f>SUM($AU87:BW87)</f>
        <v>0</v>
      </c>
      <c r="BX167" s="779">
        <f>SUM($AU87:BX87)</f>
        <v>0</v>
      </c>
      <c r="BY167" s="779">
        <f>SUM($AU87:BY87)</f>
        <v>0</v>
      </c>
      <c r="BZ167" s="779">
        <f>SUM($AU87:BZ87)</f>
        <v>0</v>
      </c>
      <c r="CA167" s="779">
        <f>SUM($AU87:CA87)</f>
        <v>0</v>
      </c>
      <c r="CB167" s="779">
        <f>SUM($AU87:CB87)</f>
        <v>0</v>
      </c>
      <c r="CC167" s="779">
        <f>SUM($AU87:CC87)</f>
        <v>0</v>
      </c>
      <c r="CD167" s="779">
        <f>SUM($AU87:CD87)</f>
        <v>0</v>
      </c>
      <c r="CE167" s="779">
        <f>SUM($AU87:CE87)</f>
        <v>0</v>
      </c>
      <c r="CF167" s="779">
        <f>SUM($AU87:CF87)</f>
        <v>0</v>
      </c>
      <c r="CG167" s="779">
        <f>SUM($AU87:CG87)</f>
        <v>0</v>
      </c>
      <c r="CH167" s="779">
        <f>SUM($AU87:CH87)</f>
        <v>0</v>
      </c>
      <c r="CI167" s="779">
        <f>SUM($AU87:CI87)</f>
        <v>0</v>
      </c>
      <c r="CJ167" s="779">
        <f>SUM($AU87:CJ87)</f>
        <v>0</v>
      </c>
      <c r="CK167" s="779">
        <f>SUM($AU87:CK87)</f>
        <v>0</v>
      </c>
      <c r="CL167" s="779">
        <f>SUM($AU87:CL87)</f>
        <v>0</v>
      </c>
      <c r="CM167" s="779">
        <f>SUM($AU87:CM87)</f>
        <v>0</v>
      </c>
      <c r="CN167" s="779">
        <f>SUM($AU87:CN87)</f>
        <v>0</v>
      </c>
      <c r="CO167" s="779">
        <f>SUM($AU87:CO87)</f>
        <v>0</v>
      </c>
      <c r="CP167" s="779">
        <f>SUM($AU87:CP87)</f>
        <v>0</v>
      </c>
      <c r="CQ167" s="779">
        <f>SUM($AU87:CQ87)</f>
        <v>0</v>
      </c>
      <c r="CR167" s="779">
        <f>SUM($AU87:CR87)</f>
        <v>0</v>
      </c>
      <c r="CS167" s="779">
        <f>SUM($AU87:CS87)</f>
        <v>0</v>
      </c>
      <c r="CT167" s="779">
        <f>SUM($AU87:CT87)</f>
        <v>0</v>
      </c>
      <c r="CU167" s="779">
        <f>SUM($AU87:CU87)</f>
        <v>0</v>
      </c>
      <c r="CV167" s="779">
        <f>SUM($AU87:CV87)</f>
        <v>0</v>
      </c>
      <c r="CW167" s="779">
        <f>SUM($AU87:CW87)</f>
        <v>0</v>
      </c>
      <c r="CX167" s="779">
        <f>SUM($AU87:CX87)</f>
        <v>0</v>
      </c>
      <c r="CY167" s="779">
        <f>SUM($AU87:CY87)</f>
        <v>0</v>
      </c>
      <c r="CZ167" s="779">
        <f>SUM($AU87:CZ87)</f>
        <v>0</v>
      </c>
      <c r="DA167" s="779">
        <f>SUM($AU87:DA87)</f>
        <v>0</v>
      </c>
      <c r="DB167" s="779">
        <f>SUM($AU87:DB87)</f>
        <v>0</v>
      </c>
      <c r="DC167" s="779">
        <f>SUM($AU87:DC87)</f>
        <v>0</v>
      </c>
      <c r="DD167" s="779">
        <f>SUM($AU87:DD87)</f>
        <v>0</v>
      </c>
      <c r="DE167" s="779">
        <f>SUM($AU87:DE87)</f>
        <v>0</v>
      </c>
      <c r="DF167" s="779">
        <f>SUM($AU87:DF87)</f>
        <v>0</v>
      </c>
      <c r="DG167" s="779">
        <f>SUM($AU87:DG87)</f>
        <v>0</v>
      </c>
      <c r="DH167" s="779">
        <f>SUM($AU87:DH87)</f>
        <v>0</v>
      </c>
      <c r="DI167" s="779">
        <f>SUM($AU87:DI87)</f>
        <v>0</v>
      </c>
      <c r="DJ167" s="779">
        <f>SUM($AU87:DJ87)</f>
        <v>0</v>
      </c>
      <c r="DK167" s="779">
        <f>SUM($AU87:DK87)</f>
        <v>0</v>
      </c>
    </row>
    <row r="168" spans="47:115" x14ac:dyDescent="0.15">
      <c r="AU168" s="768">
        <f>SUM($AU88:AU88)</f>
        <v>0</v>
      </c>
      <c r="AV168" s="779">
        <f>SUM($AU88:AV88)</f>
        <v>0</v>
      </c>
      <c r="AW168" s="779">
        <f>SUM($AU88:AW88)</f>
        <v>0</v>
      </c>
      <c r="AX168" s="779">
        <f>SUM($AU88:AX88)</f>
        <v>0</v>
      </c>
      <c r="AY168" s="779">
        <f>SUM($AU88:AY88)</f>
        <v>0</v>
      </c>
      <c r="AZ168" s="779">
        <f>SUM($AU88:AZ88)</f>
        <v>0</v>
      </c>
      <c r="BA168" s="779">
        <f>SUM($AU88:BA88)</f>
        <v>0</v>
      </c>
      <c r="BB168" s="779">
        <f>SUM($AU88:BB88)</f>
        <v>0</v>
      </c>
      <c r="BC168" s="779">
        <f>SUM($AU88:BC88)</f>
        <v>0</v>
      </c>
      <c r="BD168" s="779">
        <f>SUM($AU88:BD88)</f>
        <v>0</v>
      </c>
      <c r="BE168" s="779">
        <f>SUM($AU88:BE88)</f>
        <v>0</v>
      </c>
      <c r="BF168" s="779">
        <f>SUM($AU88:BF88)</f>
        <v>0</v>
      </c>
      <c r="BG168" s="779">
        <f>SUM($AU88:BG88)</f>
        <v>0</v>
      </c>
      <c r="BH168" s="779">
        <f>SUM($AU88:BH88)</f>
        <v>0</v>
      </c>
      <c r="BI168" s="779">
        <f>SUM($AU88:BI88)</f>
        <v>0</v>
      </c>
      <c r="BJ168" s="779">
        <f>SUM($AU88:BJ88)</f>
        <v>0</v>
      </c>
      <c r="BK168" s="779">
        <f>SUM($AU88:BK88)</f>
        <v>0</v>
      </c>
      <c r="BL168" s="779">
        <f>SUM($AU88:BL88)</f>
        <v>0</v>
      </c>
      <c r="BM168" s="779">
        <f>SUM($AU88:BM88)</f>
        <v>0</v>
      </c>
      <c r="BN168" s="779">
        <f>SUM($AU88:BN88)</f>
        <v>0</v>
      </c>
      <c r="BO168" s="779">
        <f>SUM($AU88:BO88)</f>
        <v>0</v>
      </c>
      <c r="BP168" s="779">
        <f>SUM($AU88:BP88)</f>
        <v>0</v>
      </c>
      <c r="BQ168" s="779">
        <f>SUM($AU88:BQ88)</f>
        <v>0</v>
      </c>
      <c r="BR168" s="779">
        <f>SUM($AU88:BR88)</f>
        <v>0</v>
      </c>
      <c r="BS168" s="779">
        <f>SUM($AU88:BS88)</f>
        <v>0</v>
      </c>
      <c r="BT168" s="779">
        <f>SUM($AU88:BT88)</f>
        <v>0</v>
      </c>
      <c r="BU168" s="779">
        <f>SUM($AU88:BU88)</f>
        <v>0</v>
      </c>
      <c r="BV168" s="779">
        <f>SUM($AU88:BV88)</f>
        <v>0</v>
      </c>
      <c r="BW168" s="779">
        <f>SUM($AU88:BW88)</f>
        <v>0</v>
      </c>
      <c r="BX168" s="779">
        <f>SUM($AU88:BX88)</f>
        <v>0</v>
      </c>
      <c r="BY168" s="779">
        <f>SUM($AU88:BY88)</f>
        <v>0</v>
      </c>
      <c r="BZ168" s="779">
        <f>SUM($AU88:BZ88)</f>
        <v>0</v>
      </c>
      <c r="CA168" s="779">
        <f>SUM($AU88:CA88)</f>
        <v>0</v>
      </c>
      <c r="CB168" s="779">
        <f>SUM($AU88:CB88)</f>
        <v>0</v>
      </c>
      <c r="CC168" s="779">
        <f>SUM($AU88:CC88)</f>
        <v>0</v>
      </c>
      <c r="CD168" s="779">
        <f>SUM($AU88:CD88)</f>
        <v>0</v>
      </c>
      <c r="CE168" s="779">
        <f>SUM($AU88:CE88)</f>
        <v>0</v>
      </c>
      <c r="CF168" s="779">
        <f>SUM($AU88:CF88)</f>
        <v>0</v>
      </c>
      <c r="CG168" s="779">
        <f>SUM($AU88:CG88)</f>
        <v>0</v>
      </c>
      <c r="CH168" s="779">
        <f>SUM($AU88:CH88)</f>
        <v>0</v>
      </c>
      <c r="CI168" s="779">
        <f>SUM($AU88:CI88)</f>
        <v>0</v>
      </c>
      <c r="CJ168" s="779">
        <f>SUM($AU88:CJ88)</f>
        <v>0</v>
      </c>
      <c r="CK168" s="779">
        <f>SUM($AU88:CK88)</f>
        <v>0</v>
      </c>
      <c r="CL168" s="779">
        <f>SUM($AU88:CL88)</f>
        <v>0</v>
      </c>
      <c r="CM168" s="779">
        <f>SUM($AU88:CM88)</f>
        <v>0</v>
      </c>
      <c r="CN168" s="779">
        <f>SUM($AU88:CN88)</f>
        <v>0</v>
      </c>
      <c r="CO168" s="779">
        <f>SUM($AU88:CO88)</f>
        <v>0</v>
      </c>
      <c r="CP168" s="779">
        <f>SUM($AU88:CP88)</f>
        <v>0</v>
      </c>
      <c r="CQ168" s="779">
        <f>SUM($AU88:CQ88)</f>
        <v>0</v>
      </c>
      <c r="CR168" s="779">
        <f>SUM($AU88:CR88)</f>
        <v>0</v>
      </c>
      <c r="CS168" s="779">
        <f>SUM($AU88:CS88)</f>
        <v>0</v>
      </c>
      <c r="CT168" s="779">
        <f>SUM($AU88:CT88)</f>
        <v>0</v>
      </c>
      <c r="CU168" s="779">
        <f>SUM($AU88:CU88)</f>
        <v>0</v>
      </c>
      <c r="CV168" s="779">
        <f>SUM($AU88:CV88)</f>
        <v>0</v>
      </c>
      <c r="CW168" s="779">
        <f>SUM($AU88:CW88)</f>
        <v>0</v>
      </c>
      <c r="CX168" s="779">
        <f>SUM($AU88:CX88)</f>
        <v>0</v>
      </c>
      <c r="CY168" s="779">
        <f>SUM($AU88:CY88)</f>
        <v>0</v>
      </c>
      <c r="CZ168" s="779">
        <f>SUM($AU88:CZ88)</f>
        <v>0</v>
      </c>
      <c r="DA168" s="779">
        <f>SUM($AU88:DA88)</f>
        <v>0</v>
      </c>
      <c r="DB168" s="779">
        <f>SUM($AU88:DB88)</f>
        <v>0</v>
      </c>
      <c r="DC168" s="779">
        <f>SUM($AU88:DC88)</f>
        <v>0</v>
      </c>
      <c r="DD168" s="779">
        <f>SUM($AU88:DD88)</f>
        <v>0</v>
      </c>
      <c r="DE168" s="779">
        <f>SUM($AU88:DE88)</f>
        <v>0</v>
      </c>
      <c r="DF168" s="779">
        <f>SUM($AU88:DF88)</f>
        <v>0</v>
      </c>
      <c r="DG168" s="779">
        <f>SUM($AU88:DG88)</f>
        <v>0</v>
      </c>
      <c r="DH168" s="779">
        <f>SUM($AU88:DH88)</f>
        <v>0</v>
      </c>
      <c r="DI168" s="779">
        <f>SUM($AU88:DI88)</f>
        <v>0</v>
      </c>
      <c r="DJ168" s="779">
        <f>SUM($AU88:DJ88)</f>
        <v>0</v>
      </c>
      <c r="DK168" s="779">
        <f>SUM($AU88:DK88)</f>
        <v>0</v>
      </c>
    </row>
    <row r="169" spans="47:115" x14ac:dyDescent="0.15">
      <c r="AU169" s="768">
        <f>SUM($AU89:AU89)</f>
        <v>0</v>
      </c>
      <c r="AV169" s="779">
        <f>SUM($AU89:AV89)</f>
        <v>0</v>
      </c>
      <c r="AW169" s="779">
        <f>SUM($AU89:AW89)</f>
        <v>0</v>
      </c>
      <c r="AX169" s="779">
        <f>SUM($AU89:AX89)</f>
        <v>0</v>
      </c>
      <c r="AY169" s="779">
        <f>SUM($AU89:AY89)</f>
        <v>0</v>
      </c>
      <c r="AZ169" s="779">
        <f>SUM($AU89:AZ89)</f>
        <v>0</v>
      </c>
      <c r="BA169" s="779">
        <f>SUM($AU89:BA89)</f>
        <v>0</v>
      </c>
      <c r="BB169" s="779">
        <f>SUM($AU89:BB89)</f>
        <v>0</v>
      </c>
      <c r="BC169" s="779">
        <f>SUM($AU89:BC89)</f>
        <v>0</v>
      </c>
      <c r="BD169" s="779">
        <f>SUM($AU89:BD89)</f>
        <v>0</v>
      </c>
      <c r="BE169" s="779">
        <f>SUM($AU89:BE89)</f>
        <v>0</v>
      </c>
      <c r="BF169" s="779">
        <f>SUM($AU89:BF89)</f>
        <v>0</v>
      </c>
      <c r="BG169" s="779">
        <f>SUM($AU89:BG89)</f>
        <v>0</v>
      </c>
      <c r="BH169" s="779">
        <f>SUM($AU89:BH89)</f>
        <v>0</v>
      </c>
      <c r="BI169" s="779">
        <f>SUM($AU89:BI89)</f>
        <v>0</v>
      </c>
      <c r="BJ169" s="779">
        <f>SUM($AU89:BJ89)</f>
        <v>0</v>
      </c>
      <c r="BK169" s="779">
        <f>SUM($AU89:BK89)</f>
        <v>0</v>
      </c>
      <c r="BL169" s="779">
        <f>SUM($AU89:BL89)</f>
        <v>0</v>
      </c>
      <c r="BM169" s="779">
        <f>SUM($AU89:BM89)</f>
        <v>0</v>
      </c>
      <c r="BN169" s="779">
        <f>SUM($AU89:BN89)</f>
        <v>0</v>
      </c>
      <c r="BO169" s="779">
        <f>SUM($AU89:BO89)</f>
        <v>0</v>
      </c>
      <c r="BP169" s="779">
        <f>SUM($AU89:BP89)</f>
        <v>0</v>
      </c>
      <c r="BQ169" s="779">
        <f>SUM($AU89:BQ89)</f>
        <v>0</v>
      </c>
      <c r="BR169" s="779">
        <f>SUM($AU89:BR89)</f>
        <v>0</v>
      </c>
      <c r="BS169" s="779">
        <f>SUM($AU89:BS89)</f>
        <v>0</v>
      </c>
      <c r="BT169" s="779">
        <f>SUM($AU89:BT89)</f>
        <v>0</v>
      </c>
      <c r="BU169" s="779">
        <f>SUM($AU89:BU89)</f>
        <v>0</v>
      </c>
      <c r="BV169" s="779">
        <f>SUM($AU89:BV89)</f>
        <v>0</v>
      </c>
      <c r="BW169" s="779">
        <f>SUM($AU89:BW89)</f>
        <v>0</v>
      </c>
      <c r="BX169" s="779">
        <f>SUM($AU89:BX89)</f>
        <v>0</v>
      </c>
      <c r="BY169" s="779">
        <f>SUM($AU89:BY89)</f>
        <v>0</v>
      </c>
      <c r="BZ169" s="779">
        <f>SUM($AU89:BZ89)</f>
        <v>0</v>
      </c>
      <c r="CA169" s="779">
        <f>SUM($AU89:CA89)</f>
        <v>0</v>
      </c>
      <c r="CB169" s="779">
        <f>SUM($AU89:CB89)</f>
        <v>0</v>
      </c>
      <c r="CC169" s="779">
        <f>SUM($AU89:CC89)</f>
        <v>0</v>
      </c>
      <c r="CD169" s="779">
        <f>SUM($AU89:CD89)</f>
        <v>0</v>
      </c>
      <c r="CE169" s="779">
        <f>SUM($AU89:CE89)</f>
        <v>0</v>
      </c>
      <c r="CF169" s="779">
        <f>SUM($AU89:CF89)</f>
        <v>0</v>
      </c>
      <c r="CG169" s="779">
        <f>SUM($AU89:CG89)</f>
        <v>0</v>
      </c>
      <c r="CH169" s="779">
        <f>SUM($AU89:CH89)</f>
        <v>0</v>
      </c>
      <c r="CI169" s="779">
        <f>SUM($AU89:CI89)</f>
        <v>0</v>
      </c>
      <c r="CJ169" s="779">
        <f>SUM($AU89:CJ89)</f>
        <v>0</v>
      </c>
      <c r="CK169" s="779">
        <f>SUM($AU89:CK89)</f>
        <v>0</v>
      </c>
      <c r="CL169" s="779">
        <f>SUM($AU89:CL89)</f>
        <v>0</v>
      </c>
      <c r="CM169" s="779">
        <f>SUM($AU89:CM89)</f>
        <v>0</v>
      </c>
      <c r="CN169" s="779">
        <f>SUM($AU89:CN89)</f>
        <v>0</v>
      </c>
      <c r="CO169" s="779">
        <f>SUM($AU89:CO89)</f>
        <v>0</v>
      </c>
      <c r="CP169" s="779">
        <f>SUM($AU89:CP89)</f>
        <v>0</v>
      </c>
      <c r="CQ169" s="779">
        <f>SUM($AU89:CQ89)</f>
        <v>0</v>
      </c>
      <c r="CR169" s="779">
        <f>SUM($AU89:CR89)</f>
        <v>0</v>
      </c>
      <c r="CS169" s="779">
        <f>SUM($AU89:CS89)</f>
        <v>0</v>
      </c>
      <c r="CT169" s="779">
        <f>SUM($AU89:CT89)</f>
        <v>0</v>
      </c>
      <c r="CU169" s="779">
        <f>SUM($AU89:CU89)</f>
        <v>0</v>
      </c>
      <c r="CV169" s="779">
        <f>SUM($AU89:CV89)</f>
        <v>0</v>
      </c>
      <c r="CW169" s="779">
        <f>SUM($AU89:CW89)</f>
        <v>0</v>
      </c>
      <c r="CX169" s="779">
        <f>SUM($AU89:CX89)</f>
        <v>0</v>
      </c>
      <c r="CY169" s="779">
        <f>SUM($AU89:CY89)</f>
        <v>0</v>
      </c>
      <c r="CZ169" s="779">
        <f>SUM($AU89:CZ89)</f>
        <v>0</v>
      </c>
      <c r="DA169" s="779">
        <f>SUM($AU89:DA89)</f>
        <v>0</v>
      </c>
      <c r="DB169" s="779">
        <f>SUM($AU89:DB89)</f>
        <v>0</v>
      </c>
      <c r="DC169" s="779">
        <f>SUM($AU89:DC89)</f>
        <v>0</v>
      </c>
      <c r="DD169" s="779">
        <f>SUM($AU89:DD89)</f>
        <v>0</v>
      </c>
      <c r="DE169" s="779">
        <f>SUM($AU89:DE89)</f>
        <v>0</v>
      </c>
      <c r="DF169" s="779">
        <f>SUM($AU89:DF89)</f>
        <v>0</v>
      </c>
      <c r="DG169" s="779">
        <f>SUM($AU89:DG89)</f>
        <v>0</v>
      </c>
      <c r="DH169" s="779">
        <f>SUM($AU89:DH89)</f>
        <v>0</v>
      </c>
      <c r="DI169" s="779">
        <f>SUM($AU89:DI89)</f>
        <v>0</v>
      </c>
      <c r="DJ169" s="779">
        <f>SUM($AU89:DJ89)</f>
        <v>0</v>
      </c>
      <c r="DK169" s="779">
        <f>SUM($AU89:DK89)</f>
        <v>0</v>
      </c>
    </row>
    <row r="170" spans="47:115" x14ac:dyDescent="0.15">
      <c r="AU170" s="768">
        <f>SUM($AU90:AU90)</f>
        <v>0</v>
      </c>
      <c r="AV170" s="779">
        <f>SUM($AU90:AV90)</f>
        <v>0</v>
      </c>
      <c r="AW170" s="779">
        <f>SUM($AU90:AW90)</f>
        <v>0</v>
      </c>
      <c r="AX170" s="779">
        <f>SUM($AU90:AX90)</f>
        <v>0</v>
      </c>
      <c r="AY170" s="779">
        <f>SUM($AU90:AY90)</f>
        <v>0</v>
      </c>
      <c r="AZ170" s="779">
        <f>SUM($AU90:AZ90)</f>
        <v>0</v>
      </c>
      <c r="BA170" s="779">
        <f>SUM($AU90:BA90)</f>
        <v>0</v>
      </c>
      <c r="BB170" s="779">
        <f>SUM($AU90:BB90)</f>
        <v>0</v>
      </c>
      <c r="BC170" s="779">
        <f>SUM($AU90:BC90)</f>
        <v>0</v>
      </c>
      <c r="BD170" s="779">
        <f>SUM($AU90:BD90)</f>
        <v>0</v>
      </c>
      <c r="BE170" s="779">
        <f>SUM($AU90:BE90)</f>
        <v>0</v>
      </c>
      <c r="BF170" s="779">
        <f>SUM($AU90:BF90)</f>
        <v>0</v>
      </c>
      <c r="BG170" s="779">
        <f>SUM($AU90:BG90)</f>
        <v>0</v>
      </c>
      <c r="BH170" s="779">
        <f>SUM($AU90:BH90)</f>
        <v>0</v>
      </c>
      <c r="BI170" s="779">
        <f>SUM($AU90:BI90)</f>
        <v>0</v>
      </c>
      <c r="BJ170" s="779">
        <f>SUM($AU90:BJ90)</f>
        <v>0</v>
      </c>
      <c r="BK170" s="779">
        <f>SUM($AU90:BK90)</f>
        <v>0</v>
      </c>
      <c r="BL170" s="779">
        <f>SUM($AU90:BL90)</f>
        <v>0</v>
      </c>
      <c r="BM170" s="779">
        <f>SUM($AU90:BM90)</f>
        <v>0</v>
      </c>
      <c r="BN170" s="779">
        <f>SUM($AU90:BN90)</f>
        <v>0</v>
      </c>
      <c r="BO170" s="779">
        <f>SUM($AU90:BO90)</f>
        <v>0</v>
      </c>
      <c r="BP170" s="779">
        <f>SUM($AU90:BP90)</f>
        <v>0</v>
      </c>
      <c r="BQ170" s="779">
        <f>SUM($AU90:BQ90)</f>
        <v>0</v>
      </c>
      <c r="BR170" s="779">
        <f>SUM($AU90:BR90)</f>
        <v>0</v>
      </c>
      <c r="BS170" s="779">
        <f>SUM($AU90:BS90)</f>
        <v>0</v>
      </c>
      <c r="BT170" s="779">
        <f>SUM($AU90:BT90)</f>
        <v>0</v>
      </c>
      <c r="BU170" s="779">
        <f>SUM($AU90:BU90)</f>
        <v>0</v>
      </c>
      <c r="BV170" s="779">
        <f>SUM($AU90:BV90)</f>
        <v>0</v>
      </c>
      <c r="BW170" s="779">
        <f>SUM($AU90:BW90)</f>
        <v>0</v>
      </c>
      <c r="BX170" s="779">
        <f>SUM($AU90:BX90)</f>
        <v>0</v>
      </c>
      <c r="BY170" s="779">
        <f>SUM($AU90:BY90)</f>
        <v>0</v>
      </c>
      <c r="BZ170" s="779">
        <f>SUM($AU90:BZ90)</f>
        <v>0</v>
      </c>
      <c r="CA170" s="779">
        <f>SUM($AU90:CA90)</f>
        <v>0</v>
      </c>
      <c r="CB170" s="779">
        <f>SUM($AU90:CB90)</f>
        <v>0</v>
      </c>
      <c r="CC170" s="779">
        <f>SUM($AU90:CC90)</f>
        <v>0</v>
      </c>
      <c r="CD170" s="779">
        <f>SUM($AU90:CD90)</f>
        <v>0</v>
      </c>
      <c r="CE170" s="779">
        <f>SUM($AU90:CE90)</f>
        <v>0</v>
      </c>
      <c r="CF170" s="779">
        <f>SUM($AU90:CF90)</f>
        <v>0</v>
      </c>
      <c r="CG170" s="779">
        <f>SUM($AU90:CG90)</f>
        <v>0</v>
      </c>
      <c r="CH170" s="779">
        <f>SUM($AU90:CH90)</f>
        <v>0</v>
      </c>
      <c r="CI170" s="779">
        <f>SUM($AU90:CI90)</f>
        <v>0</v>
      </c>
      <c r="CJ170" s="779">
        <f>SUM($AU90:CJ90)</f>
        <v>0</v>
      </c>
      <c r="CK170" s="779">
        <f>SUM($AU90:CK90)</f>
        <v>0</v>
      </c>
      <c r="CL170" s="779">
        <f>SUM($AU90:CL90)</f>
        <v>0</v>
      </c>
      <c r="CM170" s="779">
        <f>SUM($AU90:CM90)</f>
        <v>0</v>
      </c>
      <c r="CN170" s="779">
        <f>SUM($AU90:CN90)</f>
        <v>0</v>
      </c>
      <c r="CO170" s="779">
        <f>SUM($AU90:CO90)</f>
        <v>0</v>
      </c>
      <c r="CP170" s="779">
        <f>SUM($AU90:CP90)</f>
        <v>0</v>
      </c>
      <c r="CQ170" s="779">
        <f>SUM($AU90:CQ90)</f>
        <v>0</v>
      </c>
      <c r="CR170" s="779">
        <f>SUM($AU90:CR90)</f>
        <v>0</v>
      </c>
      <c r="CS170" s="779">
        <f>SUM($AU90:CS90)</f>
        <v>0</v>
      </c>
      <c r="CT170" s="779">
        <f>SUM($AU90:CT90)</f>
        <v>0</v>
      </c>
      <c r="CU170" s="779">
        <f>SUM($AU90:CU90)</f>
        <v>0</v>
      </c>
      <c r="CV170" s="779">
        <f>SUM($AU90:CV90)</f>
        <v>0</v>
      </c>
      <c r="CW170" s="779">
        <f>SUM($AU90:CW90)</f>
        <v>0</v>
      </c>
      <c r="CX170" s="779">
        <f>SUM($AU90:CX90)</f>
        <v>0</v>
      </c>
      <c r="CY170" s="779">
        <f>SUM($AU90:CY90)</f>
        <v>0</v>
      </c>
      <c r="CZ170" s="779">
        <f>SUM($AU90:CZ90)</f>
        <v>0</v>
      </c>
      <c r="DA170" s="779">
        <f>SUM($AU90:DA90)</f>
        <v>0</v>
      </c>
      <c r="DB170" s="779">
        <f>SUM($AU90:DB90)</f>
        <v>0</v>
      </c>
      <c r="DC170" s="779">
        <f>SUM($AU90:DC90)</f>
        <v>0</v>
      </c>
      <c r="DD170" s="779">
        <f>SUM($AU90:DD90)</f>
        <v>0</v>
      </c>
      <c r="DE170" s="779">
        <f>SUM($AU90:DE90)</f>
        <v>0</v>
      </c>
      <c r="DF170" s="779">
        <f>SUM($AU90:DF90)</f>
        <v>0</v>
      </c>
      <c r="DG170" s="779">
        <f>SUM($AU90:DG90)</f>
        <v>0</v>
      </c>
      <c r="DH170" s="779">
        <f>SUM($AU90:DH90)</f>
        <v>0</v>
      </c>
      <c r="DI170" s="779">
        <f>SUM($AU90:DI90)</f>
        <v>0</v>
      </c>
      <c r="DJ170" s="779">
        <f>SUM($AU90:DJ90)</f>
        <v>0</v>
      </c>
      <c r="DK170" s="779">
        <f>SUM($AU90:DK90)</f>
        <v>0</v>
      </c>
    </row>
    <row r="171" spans="47:115" x14ac:dyDescent="0.15">
      <c r="AU171" s="768">
        <f>SUM($AU91:AU91)</f>
        <v>0</v>
      </c>
      <c r="AV171" s="779">
        <f>SUM($AU91:AV91)</f>
        <v>0</v>
      </c>
      <c r="AW171" s="779">
        <f>SUM($AU91:AW91)</f>
        <v>0</v>
      </c>
      <c r="AX171" s="779">
        <f>SUM($AU91:AX91)</f>
        <v>0</v>
      </c>
      <c r="AY171" s="779">
        <f>SUM($AU91:AY91)</f>
        <v>0</v>
      </c>
      <c r="AZ171" s="779">
        <f>SUM($AU91:AZ91)</f>
        <v>0</v>
      </c>
      <c r="BA171" s="779">
        <f>SUM($AU91:BA91)</f>
        <v>0</v>
      </c>
      <c r="BB171" s="779">
        <f>SUM($AU91:BB91)</f>
        <v>0</v>
      </c>
      <c r="BC171" s="779">
        <f>SUM($AU91:BC91)</f>
        <v>0</v>
      </c>
      <c r="BD171" s="779">
        <f>SUM($AU91:BD91)</f>
        <v>0</v>
      </c>
      <c r="BE171" s="779">
        <f>SUM($AU91:BE91)</f>
        <v>0</v>
      </c>
      <c r="BF171" s="779">
        <f>SUM($AU91:BF91)</f>
        <v>0</v>
      </c>
      <c r="BG171" s="779">
        <f>SUM($AU91:BG91)</f>
        <v>0</v>
      </c>
      <c r="BH171" s="779">
        <f>SUM($AU91:BH91)</f>
        <v>0</v>
      </c>
      <c r="BI171" s="779">
        <f>SUM($AU91:BI91)</f>
        <v>0</v>
      </c>
      <c r="BJ171" s="779">
        <f>SUM($AU91:BJ91)</f>
        <v>0</v>
      </c>
      <c r="BK171" s="779">
        <f>SUM($AU91:BK91)</f>
        <v>0</v>
      </c>
      <c r="BL171" s="779">
        <f>SUM($AU91:BL91)</f>
        <v>0</v>
      </c>
      <c r="BM171" s="779">
        <f>SUM($AU91:BM91)</f>
        <v>0</v>
      </c>
      <c r="BN171" s="779">
        <f>SUM($AU91:BN91)</f>
        <v>0</v>
      </c>
      <c r="BO171" s="779">
        <f>SUM($AU91:BO91)</f>
        <v>0</v>
      </c>
      <c r="BP171" s="779">
        <f>SUM($AU91:BP91)</f>
        <v>0</v>
      </c>
      <c r="BQ171" s="779">
        <f>SUM($AU91:BQ91)</f>
        <v>0</v>
      </c>
      <c r="BR171" s="779">
        <f>SUM($AU91:BR91)</f>
        <v>0</v>
      </c>
      <c r="BS171" s="779">
        <f>SUM($AU91:BS91)</f>
        <v>0</v>
      </c>
      <c r="BT171" s="779">
        <f>SUM($AU91:BT91)</f>
        <v>0</v>
      </c>
      <c r="BU171" s="779">
        <f>SUM($AU91:BU91)</f>
        <v>0</v>
      </c>
      <c r="BV171" s="779">
        <f>SUM($AU91:BV91)</f>
        <v>0</v>
      </c>
      <c r="BW171" s="779">
        <f>SUM($AU91:BW91)</f>
        <v>0</v>
      </c>
      <c r="BX171" s="779">
        <f>SUM($AU91:BX91)</f>
        <v>0</v>
      </c>
      <c r="BY171" s="779">
        <f>SUM($AU91:BY91)</f>
        <v>0</v>
      </c>
      <c r="BZ171" s="779">
        <f>SUM($AU91:BZ91)</f>
        <v>0</v>
      </c>
      <c r="CA171" s="779">
        <f>SUM($AU91:CA91)</f>
        <v>0</v>
      </c>
      <c r="CB171" s="779">
        <f>SUM($AU91:CB91)</f>
        <v>0</v>
      </c>
      <c r="CC171" s="779">
        <f>SUM($AU91:CC91)</f>
        <v>0</v>
      </c>
      <c r="CD171" s="779">
        <f>SUM($AU91:CD91)</f>
        <v>0</v>
      </c>
      <c r="CE171" s="779">
        <f>SUM($AU91:CE91)</f>
        <v>0</v>
      </c>
      <c r="CF171" s="779">
        <f>SUM($AU91:CF91)</f>
        <v>0</v>
      </c>
      <c r="CG171" s="779">
        <f>SUM($AU91:CG91)</f>
        <v>0</v>
      </c>
      <c r="CH171" s="779">
        <f>SUM($AU91:CH91)</f>
        <v>0</v>
      </c>
      <c r="CI171" s="779">
        <f>SUM($AU91:CI91)</f>
        <v>0</v>
      </c>
      <c r="CJ171" s="779">
        <f>SUM($AU91:CJ91)</f>
        <v>0</v>
      </c>
      <c r="CK171" s="779">
        <f>SUM($AU91:CK91)</f>
        <v>0</v>
      </c>
      <c r="CL171" s="779">
        <f>SUM($AU91:CL91)</f>
        <v>0</v>
      </c>
      <c r="CM171" s="779">
        <f>SUM($AU91:CM91)</f>
        <v>0</v>
      </c>
      <c r="CN171" s="779">
        <f>SUM($AU91:CN91)</f>
        <v>0</v>
      </c>
      <c r="CO171" s="779">
        <f>SUM($AU91:CO91)</f>
        <v>0</v>
      </c>
      <c r="CP171" s="779">
        <f>SUM($AU91:CP91)</f>
        <v>0</v>
      </c>
      <c r="CQ171" s="779">
        <f>SUM($AU91:CQ91)</f>
        <v>0</v>
      </c>
      <c r="CR171" s="779">
        <f>SUM($AU91:CR91)</f>
        <v>0</v>
      </c>
      <c r="CS171" s="779">
        <f>SUM($AU91:CS91)</f>
        <v>0</v>
      </c>
      <c r="CT171" s="779">
        <f>SUM($AU91:CT91)</f>
        <v>0</v>
      </c>
      <c r="CU171" s="779">
        <f>SUM($AU91:CU91)</f>
        <v>0</v>
      </c>
      <c r="CV171" s="779">
        <f>SUM($AU91:CV91)</f>
        <v>0</v>
      </c>
      <c r="CW171" s="779">
        <f>SUM($AU91:CW91)</f>
        <v>0</v>
      </c>
      <c r="CX171" s="779">
        <f>SUM($AU91:CX91)</f>
        <v>0</v>
      </c>
      <c r="CY171" s="779">
        <f>SUM($AU91:CY91)</f>
        <v>0</v>
      </c>
      <c r="CZ171" s="779">
        <f>SUM($AU91:CZ91)</f>
        <v>0</v>
      </c>
      <c r="DA171" s="779">
        <f>SUM($AU91:DA91)</f>
        <v>0</v>
      </c>
      <c r="DB171" s="779">
        <f>SUM($AU91:DB91)</f>
        <v>0</v>
      </c>
      <c r="DC171" s="779">
        <f>SUM($AU91:DC91)</f>
        <v>0</v>
      </c>
      <c r="DD171" s="779">
        <f>SUM($AU91:DD91)</f>
        <v>0</v>
      </c>
      <c r="DE171" s="779">
        <f>SUM($AU91:DE91)</f>
        <v>0</v>
      </c>
      <c r="DF171" s="779">
        <f>SUM($AU91:DF91)</f>
        <v>0</v>
      </c>
      <c r="DG171" s="779">
        <f>SUM($AU91:DG91)</f>
        <v>0</v>
      </c>
      <c r="DH171" s="779">
        <f>SUM($AU91:DH91)</f>
        <v>0</v>
      </c>
      <c r="DI171" s="779">
        <f>SUM($AU91:DI91)</f>
        <v>0</v>
      </c>
      <c r="DJ171" s="779">
        <f>SUM($AU91:DJ91)</f>
        <v>0</v>
      </c>
      <c r="DK171" s="779">
        <f>SUM($AU91:DK91)</f>
        <v>0</v>
      </c>
    </row>
    <row r="172" spans="47:115" x14ac:dyDescent="0.15">
      <c r="AU172" s="768">
        <f>SUM($AU92:AU92)</f>
        <v>0</v>
      </c>
      <c r="AV172" s="779">
        <f>SUM($AU92:AV92)</f>
        <v>0</v>
      </c>
      <c r="AW172" s="779">
        <f>SUM($AU92:AW92)</f>
        <v>0</v>
      </c>
      <c r="AX172" s="779">
        <f>SUM($AU92:AX92)</f>
        <v>0</v>
      </c>
      <c r="AY172" s="779">
        <f>SUM($AU92:AY92)</f>
        <v>0</v>
      </c>
      <c r="AZ172" s="779">
        <f>SUM($AU92:AZ92)</f>
        <v>0</v>
      </c>
      <c r="BA172" s="779">
        <f>SUM($AU92:BA92)</f>
        <v>0</v>
      </c>
      <c r="BB172" s="779">
        <f>SUM($AU92:BB92)</f>
        <v>0</v>
      </c>
      <c r="BC172" s="779">
        <f>SUM($AU92:BC92)</f>
        <v>0</v>
      </c>
      <c r="BD172" s="779">
        <f>SUM($AU92:BD92)</f>
        <v>0</v>
      </c>
      <c r="BE172" s="779">
        <f>SUM($AU92:BE92)</f>
        <v>0</v>
      </c>
      <c r="BF172" s="779">
        <f>SUM($AU92:BF92)</f>
        <v>0</v>
      </c>
      <c r="BG172" s="779">
        <f>SUM($AU92:BG92)</f>
        <v>0</v>
      </c>
      <c r="BH172" s="779">
        <f>SUM($AU92:BH92)</f>
        <v>0</v>
      </c>
      <c r="BI172" s="779">
        <f>SUM($AU92:BI92)</f>
        <v>0</v>
      </c>
      <c r="BJ172" s="779">
        <f>SUM($AU92:BJ92)</f>
        <v>0</v>
      </c>
      <c r="BK172" s="779">
        <f>SUM($AU92:BK92)</f>
        <v>0</v>
      </c>
      <c r="BL172" s="779">
        <f>SUM($AU92:BL92)</f>
        <v>0</v>
      </c>
      <c r="BM172" s="779">
        <f>SUM($AU92:BM92)</f>
        <v>0</v>
      </c>
      <c r="BN172" s="779">
        <f>SUM($AU92:BN92)</f>
        <v>0</v>
      </c>
      <c r="BO172" s="779">
        <f>SUM($AU92:BO92)</f>
        <v>0</v>
      </c>
      <c r="BP172" s="779">
        <f>SUM($AU92:BP92)</f>
        <v>0</v>
      </c>
      <c r="BQ172" s="779">
        <f>SUM($AU92:BQ92)</f>
        <v>0</v>
      </c>
      <c r="BR172" s="779">
        <f>SUM($AU92:BR92)</f>
        <v>0</v>
      </c>
      <c r="BS172" s="779">
        <f>SUM($AU92:BS92)</f>
        <v>0</v>
      </c>
      <c r="BT172" s="779">
        <f>SUM($AU92:BT92)</f>
        <v>0</v>
      </c>
      <c r="BU172" s="779">
        <f>SUM($AU92:BU92)</f>
        <v>0</v>
      </c>
      <c r="BV172" s="779">
        <f>SUM($AU92:BV92)</f>
        <v>0</v>
      </c>
      <c r="BW172" s="779">
        <f>SUM($AU92:BW92)</f>
        <v>0</v>
      </c>
      <c r="BX172" s="779">
        <f>SUM($AU92:BX92)</f>
        <v>0</v>
      </c>
      <c r="BY172" s="779">
        <f>SUM($AU92:BY92)</f>
        <v>0</v>
      </c>
      <c r="BZ172" s="779">
        <f>SUM($AU92:BZ92)</f>
        <v>0</v>
      </c>
      <c r="CA172" s="779">
        <f>SUM($AU92:CA92)</f>
        <v>0</v>
      </c>
      <c r="CB172" s="779">
        <f>SUM($AU92:CB92)</f>
        <v>0</v>
      </c>
      <c r="CC172" s="779">
        <f>SUM($AU92:CC92)</f>
        <v>0</v>
      </c>
      <c r="CD172" s="779">
        <f>SUM($AU92:CD92)</f>
        <v>0</v>
      </c>
      <c r="CE172" s="779">
        <f>SUM($AU92:CE92)</f>
        <v>0</v>
      </c>
      <c r="CF172" s="779">
        <f>SUM($AU92:CF92)</f>
        <v>0</v>
      </c>
      <c r="CG172" s="779">
        <f>SUM($AU92:CG92)</f>
        <v>0</v>
      </c>
      <c r="CH172" s="779">
        <f>SUM($AU92:CH92)</f>
        <v>0</v>
      </c>
      <c r="CI172" s="779">
        <f>SUM($AU92:CI92)</f>
        <v>0</v>
      </c>
      <c r="CJ172" s="779">
        <f>SUM($AU92:CJ92)</f>
        <v>0</v>
      </c>
      <c r="CK172" s="779">
        <f>SUM($AU92:CK92)</f>
        <v>0</v>
      </c>
      <c r="CL172" s="779">
        <f>SUM($AU92:CL92)</f>
        <v>0</v>
      </c>
      <c r="CM172" s="779">
        <f>SUM($AU92:CM92)</f>
        <v>0</v>
      </c>
      <c r="CN172" s="779">
        <f>SUM($AU92:CN92)</f>
        <v>0</v>
      </c>
      <c r="CO172" s="779">
        <f>SUM($AU92:CO92)</f>
        <v>0</v>
      </c>
      <c r="CP172" s="779">
        <f>SUM($AU92:CP92)</f>
        <v>0</v>
      </c>
      <c r="CQ172" s="779">
        <f>SUM($AU92:CQ92)</f>
        <v>0</v>
      </c>
      <c r="CR172" s="779">
        <f>SUM($AU92:CR92)</f>
        <v>0</v>
      </c>
      <c r="CS172" s="779">
        <f>SUM($AU92:CS92)</f>
        <v>0</v>
      </c>
      <c r="CT172" s="779">
        <f>SUM($AU92:CT92)</f>
        <v>0</v>
      </c>
      <c r="CU172" s="779">
        <f>SUM($AU92:CU92)</f>
        <v>0</v>
      </c>
      <c r="CV172" s="779">
        <f>SUM($AU92:CV92)</f>
        <v>0</v>
      </c>
      <c r="CW172" s="779">
        <f>SUM($AU92:CW92)</f>
        <v>0</v>
      </c>
      <c r="CX172" s="779">
        <f>SUM($AU92:CX92)</f>
        <v>0</v>
      </c>
      <c r="CY172" s="779">
        <f>SUM($AU92:CY92)</f>
        <v>0</v>
      </c>
      <c r="CZ172" s="779">
        <f>SUM($AU92:CZ92)</f>
        <v>0</v>
      </c>
      <c r="DA172" s="779">
        <f>SUM($AU92:DA92)</f>
        <v>0</v>
      </c>
      <c r="DB172" s="779">
        <f>SUM($AU92:DB92)</f>
        <v>0</v>
      </c>
      <c r="DC172" s="779">
        <f>SUM($AU92:DC92)</f>
        <v>0</v>
      </c>
      <c r="DD172" s="779">
        <f>SUM($AU92:DD92)</f>
        <v>0</v>
      </c>
      <c r="DE172" s="779">
        <f>SUM($AU92:DE92)</f>
        <v>0</v>
      </c>
      <c r="DF172" s="779">
        <f>SUM($AU92:DF92)</f>
        <v>0</v>
      </c>
      <c r="DG172" s="779">
        <f>SUM($AU92:DG92)</f>
        <v>0</v>
      </c>
      <c r="DH172" s="779">
        <f>SUM($AU92:DH92)</f>
        <v>0</v>
      </c>
      <c r="DI172" s="779">
        <f>SUM($AU92:DI92)</f>
        <v>0</v>
      </c>
      <c r="DJ172" s="779">
        <f>SUM($AU92:DJ92)</f>
        <v>0</v>
      </c>
      <c r="DK172" s="779">
        <f>SUM($AU92:DK92)</f>
        <v>0</v>
      </c>
    </row>
    <row r="173" spans="47:115" x14ac:dyDescent="0.15">
      <c r="AU173" s="768">
        <f>SUM($AU93:AU93)</f>
        <v>0</v>
      </c>
      <c r="AV173" s="779">
        <f>SUM($AU93:AV93)</f>
        <v>0</v>
      </c>
      <c r="AW173" s="779">
        <f>SUM($AU93:AW93)</f>
        <v>0</v>
      </c>
      <c r="AX173" s="779">
        <f>SUM($AU93:AX93)</f>
        <v>0</v>
      </c>
      <c r="AY173" s="779">
        <f>SUM($AU93:AY93)</f>
        <v>0</v>
      </c>
      <c r="AZ173" s="779">
        <f>SUM($AU93:AZ93)</f>
        <v>0</v>
      </c>
      <c r="BA173" s="779">
        <f>SUM($AU93:BA93)</f>
        <v>0</v>
      </c>
      <c r="BB173" s="779">
        <f>SUM($AU93:BB93)</f>
        <v>0</v>
      </c>
      <c r="BC173" s="779">
        <f>SUM($AU93:BC93)</f>
        <v>0</v>
      </c>
      <c r="BD173" s="779">
        <f>SUM($AU93:BD93)</f>
        <v>0</v>
      </c>
      <c r="BE173" s="779">
        <f>SUM($AU93:BE93)</f>
        <v>0</v>
      </c>
      <c r="BF173" s="779">
        <f>SUM($AU93:BF93)</f>
        <v>0</v>
      </c>
      <c r="BG173" s="779">
        <f>SUM($AU93:BG93)</f>
        <v>0</v>
      </c>
      <c r="BH173" s="779">
        <f>SUM($AU93:BH93)</f>
        <v>0</v>
      </c>
      <c r="BI173" s="779">
        <f>SUM($AU93:BI93)</f>
        <v>0</v>
      </c>
      <c r="BJ173" s="779">
        <f>SUM($AU93:BJ93)</f>
        <v>0</v>
      </c>
      <c r="BK173" s="779">
        <f>SUM($AU93:BK93)</f>
        <v>0</v>
      </c>
      <c r="BL173" s="779">
        <f>SUM($AU93:BL93)</f>
        <v>0</v>
      </c>
      <c r="BM173" s="779">
        <f>SUM($AU93:BM93)</f>
        <v>0</v>
      </c>
      <c r="BN173" s="779">
        <f>SUM($AU93:BN93)</f>
        <v>0</v>
      </c>
      <c r="BO173" s="779">
        <f>SUM($AU93:BO93)</f>
        <v>0</v>
      </c>
      <c r="BP173" s="779">
        <f>SUM($AU93:BP93)</f>
        <v>0</v>
      </c>
      <c r="BQ173" s="779">
        <f>SUM($AU93:BQ93)</f>
        <v>0</v>
      </c>
      <c r="BR173" s="779">
        <f>SUM($AU93:BR93)</f>
        <v>0</v>
      </c>
      <c r="BS173" s="779">
        <f>SUM($AU93:BS93)</f>
        <v>0</v>
      </c>
      <c r="BT173" s="779">
        <f>SUM($AU93:BT93)</f>
        <v>0</v>
      </c>
      <c r="BU173" s="779">
        <f>SUM($AU93:BU93)</f>
        <v>0</v>
      </c>
      <c r="BV173" s="779">
        <f>SUM($AU93:BV93)</f>
        <v>0</v>
      </c>
      <c r="BW173" s="779">
        <f>SUM($AU93:BW93)</f>
        <v>0</v>
      </c>
      <c r="BX173" s="779">
        <f>SUM($AU93:BX93)</f>
        <v>0</v>
      </c>
      <c r="BY173" s="779">
        <f>SUM($AU93:BY93)</f>
        <v>0</v>
      </c>
      <c r="BZ173" s="779">
        <f>SUM($AU93:BZ93)</f>
        <v>0</v>
      </c>
      <c r="CA173" s="779">
        <f>SUM($AU93:CA93)</f>
        <v>0</v>
      </c>
      <c r="CB173" s="779">
        <f>SUM($AU93:CB93)</f>
        <v>0</v>
      </c>
      <c r="CC173" s="779">
        <f>SUM($AU93:CC93)</f>
        <v>0</v>
      </c>
      <c r="CD173" s="779">
        <f>SUM($AU93:CD93)</f>
        <v>0</v>
      </c>
      <c r="CE173" s="779">
        <f>SUM($AU93:CE93)</f>
        <v>0</v>
      </c>
      <c r="CF173" s="779">
        <f>SUM($AU93:CF93)</f>
        <v>0</v>
      </c>
      <c r="CG173" s="779">
        <f>SUM($AU93:CG93)</f>
        <v>0</v>
      </c>
      <c r="CH173" s="779">
        <f>SUM($AU93:CH93)</f>
        <v>0</v>
      </c>
      <c r="CI173" s="779">
        <f>SUM($AU93:CI93)</f>
        <v>0</v>
      </c>
      <c r="CJ173" s="779">
        <f>SUM($AU93:CJ93)</f>
        <v>0</v>
      </c>
      <c r="CK173" s="779">
        <f>SUM($AU93:CK93)</f>
        <v>0</v>
      </c>
      <c r="CL173" s="779">
        <f>SUM($AU93:CL93)</f>
        <v>0</v>
      </c>
      <c r="CM173" s="779">
        <f>SUM($AU93:CM93)</f>
        <v>0</v>
      </c>
      <c r="CN173" s="779">
        <f>SUM($AU93:CN93)</f>
        <v>0</v>
      </c>
      <c r="CO173" s="779">
        <f>SUM($AU93:CO93)</f>
        <v>0</v>
      </c>
      <c r="CP173" s="779">
        <f>SUM($AU93:CP93)</f>
        <v>0</v>
      </c>
      <c r="CQ173" s="779">
        <f>SUM($AU93:CQ93)</f>
        <v>0</v>
      </c>
      <c r="CR173" s="779">
        <f>SUM($AU93:CR93)</f>
        <v>0</v>
      </c>
      <c r="CS173" s="779">
        <f>SUM($AU93:CS93)</f>
        <v>0</v>
      </c>
      <c r="CT173" s="779">
        <f>SUM($AU93:CT93)</f>
        <v>0</v>
      </c>
      <c r="CU173" s="779">
        <f>SUM($AU93:CU93)</f>
        <v>0</v>
      </c>
      <c r="CV173" s="779">
        <f>SUM($AU93:CV93)</f>
        <v>0</v>
      </c>
      <c r="CW173" s="779">
        <f>SUM($AU93:CW93)</f>
        <v>0</v>
      </c>
      <c r="CX173" s="779">
        <f>SUM($AU93:CX93)</f>
        <v>0</v>
      </c>
      <c r="CY173" s="779">
        <f>SUM($AU93:CY93)</f>
        <v>0</v>
      </c>
      <c r="CZ173" s="779">
        <f>SUM($AU93:CZ93)</f>
        <v>0</v>
      </c>
      <c r="DA173" s="779">
        <f>SUM($AU93:DA93)</f>
        <v>0</v>
      </c>
      <c r="DB173" s="779">
        <f>SUM($AU93:DB93)</f>
        <v>0</v>
      </c>
      <c r="DC173" s="779">
        <f>SUM($AU93:DC93)</f>
        <v>0</v>
      </c>
      <c r="DD173" s="779">
        <f>SUM($AU93:DD93)</f>
        <v>0</v>
      </c>
      <c r="DE173" s="779">
        <f>SUM($AU93:DE93)</f>
        <v>0</v>
      </c>
      <c r="DF173" s="779">
        <f>SUM($AU93:DF93)</f>
        <v>0</v>
      </c>
      <c r="DG173" s="779">
        <f>SUM($AU93:DG93)</f>
        <v>0</v>
      </c>
      <c r="DH173" s="779">
        <f>SUM($AU93:DH93)</f>
        <v>0</v>
      </c>
      <c r="DI173" s="779">
        <f>SUM($AU93:DI93)</f>
        <v>0</v>
      </c>
      <c r="DJ173" s="779">
        <f>SUM($AU93:DJ93)</f>
        <v>0</v>
      </c>
      <c r="DK173" s="779">
        <f>SUM($AU93:DK93)</f>
        <v>0</v>
      </c>
    </row>
    <row r="174" spans="47:115" x14ac:dyDescent="0.15">
      <c r="AU174" s="768">
        <f>SUM($AU94:AU94)</f>
        <v>0</v>
      </c>
      <c r="AV174" s="779">
        <f>SUM($AU94:AV94)</f>
        <v>0</v>
      </c>
      <c r="AW174" s="779">
        <f>SUM($AU94:AW94)</f>
        <v>0</v>
      </c>
      <c r="AX174" s="779">
        <f>SUM($AU94:AX94)</f>
        <v>0</v>
      </c>
      <c r="AY174" s="779">
        <f>SUM($AU94:AY94)</f>
        <v>0</v>
      </c>
      <c r="AZ174" s="779">
        <f>SUM($AU94:AZ94)</f>
        <v>0</v>
      </c>
      <c r="BA174" s="779">
        <f>SUM($AU94:BA94)</f>
        <v>0</v>
      </c>
      <c r="BB174" s="779">
        <f>SUM($AU94:BB94)</f>
        <v>0</v>
      </c>
      <c r="BC174" s="779">
        <f>SUM($AU94:BC94)</f>
        <v>0</v>
      </c>
      <c r="BD174" s="779">
        <f>SUM($AU94:BD94)</f>
        <v>0</v>
      </c>
      <c r="BE174" s="779">
        <f>SUM($AU94:BE94)</f>
        <v>0</v>
      </c>
      <c r="BF174" s="779">
        <f>SUM($AU94:BF94)</f>
        <v>0</v>
      </c>
      <c r="BG174" s="779">
        <f>SUM($AU94:BG94)</f>
        <v>0</v>
      </c>
      <c r="BH174" s="779">
        <f>SUM($AU94:BH94)</f>
        <v>0</v>
      </c>
      <c r="BI174" s="779">
        <f>SUM($AU94:BI94)</f>
        <v>0</v>
      </c>
      <c r="BJ174" s="779">
        <f>SUM($AU94:BJ94)</f>
        <v>0</v>
      </c>
      <c r="BK174" s="779">
        <f>SUM($AU94:BK94)</f>
        <v>0</v>
      </c>
      <c r="BL174" s="779">
        <f>SUM($AU94:BL94)</f>
        <v>0</v>
      </c>
      <c r="BM174" s="779">
        <f>SUM($AU94:BM94)</f>
        <v>0</v>
      </c>
      <c r="BN174" s="779">
        <f>SUM($AU94:BN94)</f>
        <v>0</v>
      </c>
      <c r="BO174" s="779">
        <f>SUM($AU94:BO94)</f>
        <v>0</v>
      </c>
      <c r="BP174" s="779">
        <f>SUM($AU94:BP94)</f>
        <v>0</v>
      </c>
      <c r="BQ174" s="779">
        <f>SUM($AU94:BQ94)</f>
        <v>0</v>
      </c>
      <c r="BR174" s="779">
        <f>SUM($AU94:BR94)</f>
        <v>0</v>
      </c>
      <c r="BS174" s="779">
        <f>SUM($AU94:BS94)</f>
        <v>0</v>
      </c>
      <c r="BT174" s="779">
        <f>SUM($AU94:BT94)</f>
        <v>0</v>
      </c>
      <c r="BU174" s="779">
        <f>SUM($AU94:BU94)</f>
        <v>0</v>
      </c>
      <c r="BV174" s="779">
        <f>SUM($AU94:BV94)</f>
        <v>0</v>
      </c>
      <c r="BW174" s="779">
        <f>SUM($AU94:BW94)</f>
        <v>0</v>
      </c>
      <c r="BX174" s="779">
        <f>SUM($AU94:BX94)</f>
        <v>0</v>
      </c>
      <c r="BY174" s="779">
        <f>SUM($AU94:BY94)</f>
        <v>0</v>
      </c>
      <c r="BZ174" s="779">
        <f>SUM($AU94:BZ94)</f>
        <v>0</v>
      </c>
      <c r="CA174" s="779">
        <f>SUM($AU94:CA94)</f>
        <v>0</v>
      </c>
      <c r="CB174" s="779">
        <f>SUM($AU94:CB94)</f>
        <v>0</v>
      </c>
      <c r="CC174" s="779">
        <f>SUM($AU94:CC94)</f>
        <v>0</v>
      </c>
      <c r="CD174" s="779">
        <f>SUM($AU94:CD94)</f>
        <v>0</v>
      </c>
      <c r="CE174" s="779">
        <f>SUM($AU94:CE94)</f>
        <v>0</v>
      </c>
      <c r="CF174" s="779">
        <f>SUM($AU94:CF94)</f>
        <v>0</v>
      </c>
      <c r="CG174" s="779">
        <f>SUM($AU94:CG94)</f>
        <v>0</v>
      </c>
      <c r="CH174" s="779">
        <f>SUM($AU94:CH94)</f>
        <v>0</v>
      </c>
      <c r="CI174" s="779">
        <f>SUM($AU94:CI94)</f>
        <v>0</v>
      </c>
      <c r="CJ174" s="779">
        <f>SUM($AU94:CJ94)</f>
        <v>0</v>
      </c>
      <c r="CK174" s="779">
        <f>SUM($AU94:CK94)</f>
        <v>0</v>
      </c>
      <c r="CL174" s="779">
        <f>SUM($AU94:CL94)</f>
        <v>0</v>
      </c>
      <c r="CM174" s="779">
        <f>SUM($AU94:CM94)</f>
        <v>0</v>
      </c>
      <c r="CN174" s="779">
        <f>SUM($AU94:CN94)</f>
        <v>0</v>
      </c>
      <c r="CO174" s="779">
        <f>SUM($AU94:CO94)</f>
        <v>0</v>
      </c>
      <c r="CP174" s="779">
        <f>SUM($AU94:CP94)</f>
        <v>0</v>
      </c>
      <c r="CQ174" s="779">
        <f>SUM($AU94:CQ94)</f>
        <v>0</v>
      </c>
      <c r="CR174" s="779">
        <f>SUM($AU94:CR94)</f>
        <v>0</v>
      </c>
      <c r="CS174" s="779">
        <f>SUM($AU94:CS94)</f>
        <v>0</v>
      </c>
      <c r="CT174" s="779">
        <f>SUM($AU94:CT94)</f>
        <v>0</v>
      </c>
      <c r="CU174" s="779">
        <f>SUM($AU94:CU94)</f>
        <v>0</v>
      </c>
      <c r="CV174" s="779">
        <f>SUM($AU94:CV94)</f>
        <v>0</v>
      </c>
      <c r="CW174" s="779">
        <f>SUM($AU94:CW94)</f>
        <v>0</v>
      </c>
      <c r="CX174" s="779">
        <f>SUM($AU94:CX94)</f>
        <v>0</v>
      </c>
      <c r="CY174" s="779">
        <f>SUM($AU94:CY94)</f>
        <v>0</v>
      </c>
      <c r="CZ174" s="779">
        <f>SUM($AU94:CZ94)</f>
        <v>0</v>
      </c>
      <c r="DA174" s="779">
        <f>SUM($AU94:DA94)</f>
        <v>0</v>
      </c>
      <c r="DB174" s="779">
        <f>SUM($AU94:DB94)</f>
        <v>0</v>
      </c>
      <c r="DC174" s="779">
        <f>SUM($AU94:DC94)</f>
        <v>0</v>
      </c>
      <c r="DD174" s="779">
        <f>SUM($AU94:DD94)</f>
        <v>0</v>
      </c>
      <c r="DE174" s="779">
        <f>SUM($AU94:DE94)</f>
        <v>0</v>
      </c>
      <c r="DF174" s="779">
        <f>SUM($AU94:DF94)</f>
        <v>0</v>
      </c>
      <c r="DG174" s="779">
        <f>SUM($AU94:DG94)</f>
        <v>0</v>
      </c>
      <c r="DH174" s="779">
        <f>SUM($AU94:DH94)</f>
        <v>0</v>
      </c>
      <c r="DI174" s="779">
        <f>SUM($AU94:DI94)</f>
        <v>0</v>
      </c>
      <c r="DJ174" s="779">
        <f>SUM($AU94:DJ94)</f>
        <v>0</v>
      </c>
      <c r="DK174" s="779">
        <f>SUM($AU94:DK94)</f>
        <v>0</v>
      </c>
    </row>
    <row r="175" spans="47:115" x14ac:dyDescent="0.15">
      <c r="AU175" s="768">
        <f>SUM($AU95:AU95)</f>
        <v>0</v>
      </c>
      <c r="AV175" s="779">
        <f>SUM($AU95:AV95)</f>
        <v>0</v>
      </c>
      <c r="AW175" s="779">
        <f>SUM($AU95:AW95)</f>
        <v>0</v>
      </c>
      <c r="AX175" s="779">
        <f>SUM($AU95:AX95)</f>
        <v>0</v>
      </c>
      <c r="AY175" s="779">
        <f>SUM($AU95:AY95)</f>
        <v>0</v>
      </c>
      <c r="AZ175" s="779">
        <f>SUM($AU95:AZ95)</f>
        <v>0</v>
      </c>
      <c r="BA175" s="779">
        <f>SUM($AU95:BA95)</f>
        <v>0</v>
      </c>
      <c r="BB175" s="779">
        <f>SUM($AU95:BB95)</f>
        <v>0</v>
      </c>
      <c r="BC175" s="779">
        <f>SUM($AU95:BC95)</f>
        <v>0</v>
      </c>
      <c r="BD175" s="779">
        <f>SUM($AU95:BD95)</f>
        <v>0</v>
      </c>
      <c r="BE175" s="779">
        <f>SUM($AU95:BE95)</f>
        <v>0</v>
      </c>
      <c r="BF175" s="779">
        <f>SUM($AU95:BF95)</f>
        <v>0</v>
      </c>
      <c r="BG175" s="779">
        <f>SUM($AU95:BG95)</f>
        <v>0</v>
      </c>
      <c r="BH175" s="779">
        <f>SUM($AU95:BH95)</f>
        <v>0</v>
      </c>
      <c r="BI175" s="779">
        <f>SUM($AU95:BI95)</f>
        <v>0</v>
      </c>
      <c r="BJ175" s="779">
        <f>SUM($AU95:BJ95)</f>
        <v>0</v>
      </c>
      <c r="BK175" s="779">
        <f>SUM($AU95:BK95)</f>
        <v>0</v>
      </c>
      <c r="BL175" s="779">
        <f>SUM($AU95:BL95)</f>
        <v>0</v>
      </c>
      <c r="BM175" s="779">
        <f>SUM($AU95:BM95)</f>
        <v>0</v>
      </c>
      <c r="BN175" s="779">
        <f>SUM($AU95:BN95)</f>
        <v>0</v>
      </c>
      <c r="BO175" s="779">
        <f>SUM($AU95:BO95)</f>
        <v>0</v>
      </c>
      <c r="BP175" s="779">
        <f>SUM($AU95:BP95)</f>
        <v>0</v>
      </c>
      <c r="BQ175" s="779">
        <f>SUM($AU95:BQ95)</f>
        <v>0</v>
      </c>
      <c r="BR175" s="779">
        <f>SUM($AU95:BR95)</f>
        <v>0</v>
      </c>
      <c r="BS175" s="779">
        <f>SUM($AU95:BS95)</f>
        <v>0</v>
      </c>
      <c r="BT175" s="779">
        <f>SUM($AU95:BT95)</f>
        <v>0</v>
      </c>
      <c r="BU175" s="779">
        <f>SUM($AU95:BU95)</f>
        <v>0</v>
      </c>
      <c r="BV175" s="779">
        <f>SUM($AU95:BV95)</f>
        <v>0</v>
      </c>
      <c r="BW175" s="779">
        <f>SUM($AU95:BW95)</f>
        <v>0</v>
      </c>
      <c r="BX175" s="779">
        <f>SUM($AU95:BX95)</f>
        <v>0</v>
      </c>
      <c r="BY175" s="779">
        <f>SUM($AU95:BY95)</f>
        <v>0</v>
      </c>
      <c r="BZ175" s="779">
        <f>SUM($AU95:BZ95)</f>
        <v>0</v>
      </c>
      <c r="CA175" s="779">
        <f>SUM($AU95:CA95)</f>
        <v>0</v>
      </c>
      <c r="CB175" s="779">
        <f>SUM($AU95:CB95)</f>
        <v>0</v>
      </c>
      <c r="CC175" s="779">
        <f>SUM($AU95:CC95)</f>
        <v>0</v>
      </c>
      <c r="CD175" s="779">
        <f>SUM($AU95:CD95)</f>
        <v>0</v>
      </c>
      <c r="CE175" s="779">
        <f>SUM($AU95:CE95)</f>
        <v>0</v>
      </c>
      <c r="CF175" s="779">
        <f>SUM($AU95:CF95)</f>
        <v>0</v>
      </c>
      <c r="CG175" s="779">
        <f>SUM($AU95:CG95)</f>
        <v>0</v>
      </c>
      <c r="CH175" s="779">
        <f>SUM($AU95:CH95)</f>
        <v>0</v>
      </c>
      <c r="CI175" s="779">
        <f>SUM($AU95:CI95)</f>
        <v>0</v>
      </c>
      <c r="CJ175" s="779">
        <f>SUM($AU95:CJ95)</f>
        <v>0</v>
      </c>
      <c r="CK175" s="779">
        <f>SUM($AU95:CK95)</f>
        <v>0</v>
      </c>
      <c r="CL175" s="779">
        <f>SUM($AU95:CL95)</f>
        <v>0</v>
      </c>
      <c r="CM175" s="779">
        <f>SUM($AU95:CM95)</f>
        <v>0</v>
      </c>
      <c r="CN175" s="779">
        <f>SUM($AU95:CN95)</f>
        <v>0</v>
      </c>
      <c r="CO175" s="779">
        <f>SUM($AU95:CO95)</f>
        <v>0</v>
      </c>
      <c r="CP175" s="779">
        <f>SUM($AU95:CP95)</f>
        <v>0</v>
      </c>
      <c r="CQ175" s="779">
        <f>SUM($AU95:CQ95)</f>
        <v>0</v>
      </c>
      <c r="CR175" s="779">
        <f>SUM($AU95:CR95)</f>
        <v>0</v>
      </c>
      <c r="CS175" s="779">
        <f>SUM($AU95:CS95)</f>
        <v>0</v>
      </c>
      <c r="CT175" s="779">
        <f>SUM($AU95:CT95)</f>
        <v>0</v>
      </c>
      <c r="CU175" s="779">
        <f>SUM($AU95:CU95)</f>
        <v>0</v>
      </c>
      <c r="CV175" s="779">
        <f>SUM($AU95:CV95)</f>
        <v>0</v>
      </c>
      <c r="CW175" s="779">
        <f>SUM($AU95:CW95)</f>
        <v>0</v>
      </c>
      <c r="CX175" s="779">
        <f>SUM($AU95:CX95)</f>
        <v>0</v>
      </c>
      <c r="CY175" s="779">
        <f>SUM($AU95:CY95)</f>
        <v>0</v>
      </c>
      <c r="CZ175" s="779">
        <f>SUM($AU95:CZ95)</f>
        <v>0</v>
      </c>
      <c r="DA175" s="779">
        <f>SUM($AU95:DA95)</f>
        <v>0</v>
      </c>
      <c r="DB175" s="779">
        <f>SUM($AU95:DB95)</f>
        <v>0</v>
      </c>
      <c r="DC175" s="779">
        <f>SUM($AU95:DC95)</f>
        <v>0</v>
      </c>
      <c r="DD175" s="779">
        <f>SUM($AU95:DD95)</f>
        <v>0</v>
      </c>
      <c r="DE175" s="779">
        <f>SUM($AU95:DE95)</f>
        <v>0</v>
      </c>
      <c r="DF175" s="779">
        <f>SUM($AU95:DF95)</f>
        <v>0</v>
      </c>
      <c r="DG175" s="779">
        <f>SUM($AU95:DG95)</f>
        <v>0</v>
      </c>
      <c r="DH175" s="779">
        <f>SUM($AU95:DH95)</f>
        <v>0</v>
      </c>
      <c r="DI175" s="779">
        <f>SUM($AU95:DI95)</f>
        <v>0</v>
      </c>
      <c r="DJ175" s="779">
        <f>SUM($AU95:DJ95)</f>
        <v>0</v>
      </c>
      <c r="DK175" s="779">
        <f>SUM($AU95:DK95)</f>
        <v>0</v>
      </c>
    </row>
    <row r="176" spans="47:115" x14ac:dyDescent="0.15">
      <c r="AU176" s="768">
        <f>SUM($AU96:AU96)</f>
        <v>0</v>
      </c>
      <c r="AV176" s="779">
        <f>SUM($AU96:AV96)</f>
        <v>0</v>
      </c>
      <c r="AW176" s="779">
        <f>SUM($AU96:AW96)</f>
        <v>0</v>
      </c>
      <c r="AX176" s="779">
        <f>SUM($AU96:AX96)</f>
        <v>0</v>
      </c>
      <c r="AY176" s="779">
        <f>SUM($AU96:AY96)</f>
        <v>0</v>
      </c>
      <c r="AZ176" s="779">
        <f>SUM($AU96:AZ96)</f>
        <v>0</v>
      </c>
      <c r="BA176" s="779">
        <f>SUM($AU96:BA96)</f>
        <v>0</v>
      </c>
      <c r="BB176" s="779">
        <f>SUM($AU96:BB96)</f>
        <v>0</v>
      </c>
      <c r="BC176" s="779">
        <f>SUM($AU96:BC96)</f>
        <v>0</v>
      </c>
      <c r="BD176" s="779">
        <f>SUM($AU96:BD96)</f>
        <v>0</v>
      </c>
      <c r="BE176" s="779">
        <f>SUM($AU96:BE96)</f>
        <v>0</v>
      </c>
      <c r="BF176" s="779">
        <f>SUM($AU96:BF96)</f>
        <v>0</v>
      </c>
      <c r="BG176" s="779">
        <f>SUM($AU96:BG96)</f>
        <v>0</v>
      </c>
      <c r="BH176" s="779">
        <f>SUM($AU96:BH96)</f>
        <v>0</v>
      </c>
      <c r="BI176" s="779">
        <f>SUM($AU96:BI96)</f>
        <v>0</v>
      </c>
      <c r="BJ176" s="779">
        <f>SUM($AU96:BJ96)</f>
        <v>0</v>
      </c>
      <c r="BK176" s="779">
        <f>SUM($AU96:BK96)</f>
        <v>0</v>
      </c>
      <c r="BL176" s="779">
        <f>SUM($AU96:BL96)</f>
        <v>0</v>
      </c>
      <c r="BM176" s="779">
        <f>SUM($AU96:BM96)</f>
        <v>0</v>
      </c>
      <c r="BN176" s="779">
        <f>SUM($AU96:BN96)</f>
        <v>0</v>
      </c>
      <c r="BO176" s="779">
        <f>SUM($AU96:BO96)</f>
        <v>0</v>
      </c>
      <c r="BP176" s="779">
        <f>SUM($AU96:BP96)</f>
        <v>0</v>
      </c>
      <c r="BQ176" s="779">
        <f>SUM($AU96:BQ96)</f>
        <v>0</v>
      </c>
      <c r="BR176" s="779">
        <f>SUM($AU96:BR96)</f>
        <v>0</v>
      </c>
      <c r="BS176" s="779">
        <f>SUM($AU96:BS96)</f>
        <v>0</v>
      </c>
      <c r="BT176" s="779">
        <f>SUM($AU96:BT96)</f>
        <v>0</v>
      </c>
      <c r="BU176" s="779">
        <f>SUM($AU96:BU96)</f>
        <v>0</v>
      </c>
      <c r="BV176" s="779">
        <f>SUM($AU96:BV96)</f>
        <v>0</v>
      </c>
      <c r="BW176" s="779">
        <f>SUM($AU96:BW96)</f>
        <v>0</v>
      </c>
      <c r="BX176" s="779">
        <f>SUM($AU96:BX96)</f>
        <v>0</v>
      </c>
      <c r="BY176" s="779">
        <f>SUM($AU96:BY96)</f>
        <v>0</v>
      </c>
      <c r="BZ176" s="779">
        <f>SUM($AU96:BZ96)</f>
        <v>0</v>
      </c>
      <c r="CA176" s="779">
        <f>SUM($AU96:CA96)</f>
        <v>0</v>
      </c>
      <c r="CB176" s="779">
        <f>SUM($AU96:CB96)</f>
        <v>0</v>
      </c>
      <c r="CC176" s="779">
        <f>SUM($AU96:CC96)</f>
        <v>0</v>
      </c>
      <c r="CD176" s="779">
        <f>SUM($AU96:CD96)</f>
        <v>0</v>
      </c>
      <c r="CE176" s="779">
        <f>SUM($AU96:CE96)</f>
        <v>0</v>
      </c>
      <c r="CF176" s="779">
        <f>SUM($AU96:CF96)</f>
        <v>0</v>
      </c>
      <c r="CG176" s="779">
        <f>SUM($AU96:CG96)</f>
        <v>0</v>
      </c>
      <c r="CH176" s="779">
        <f>SUM($AU96:CH96)</f>
        <v>0</v>
      </c>
      <c r="CI176" s="779">
        <f>SUM($AU96:CI96)</f>
        <v>0</v>
      </c>
      <c r="CJ176" s="779">
        <f>SUM($AU96:CJ96)</f>
        <v>0</v>
      </c>
      <c r="CK176" s="779">
        <f>SUM($AU96:CK96)</f>
        <v>0</v>
      </c>
      <c r="CL176" s="779">
        <f>SUM($AU96:CL96)</f>
        <v>0</v>
      </c>
      <c r="CM176" s="779">
        <f>SUM($AU96:CM96)</f>
        <v>0</v>
      </c>
      <c r="CN176" s="779">
        <f>SUM($AU96:CN96)</f>
        <v>0</v>
      </c>
      <c r="CO176" s="779">
        <f>SUM($AU96:CO96)</f>
        <v>0</v>
      </c>
      <c r="CP176" s="779">
        <f>SUM($AU96:CP96)</f>
        <v>0</v>
      </c>
      <c r="CQ176" s="779">
        <f>SUM($AU96:CQ96)</f>
        <v>0</v>
      </c>
      <c r="CR176" s="779">
        <f>SUM($AU96:CR96)</f>
        <v>0</v>
      </c>
      <c r="CS176" s="779">
        <f>SUM($AU96:CS96)</f>
        <v>0</v>
      </c>
      <c r="CT176" s="779">
        <f>SUM($AU96:CT96)</f>
        <v>0</v>
      </c>
      <c r="CU176" s="779">
        <f>SUM($AU96:CU96)</f>
        <v>0</v>
      </c>
      <c r="CV176" s="779">
        <f>SUM($AU96:CV96)</f>
        <v>0</v>
      </c>
      <c r="CW176" s="779">
        <f>SUM($AU96:CW96)</f>
        <v>0</v>
      </c>
      <c r="CX176" s="779">
        <f>SUM($AU96:CX96)</f>
        <v>0</v>
      </c>
      <c r="CY176" s="779">
        <f>SUM($AU96:CY96)</f>
        <v>0</v>
      </c>
      <c r="CZ176" s="779">
        <f>SUM($AU96:CZ96)</f>
        <v>0</v>
      </c>
      <c r="DA176" s="779">
        <f>SUM($AU96:DA96)</f>
        <v>0</v>
      </c>
      <c r="DB176" s="779">
        <f>SUM($AU96:DB96)</f>
        <v>0</v>
      </c>
      <c r="DC176" s="779">
        <f>SUM($AU96:DC96)</f>
        <v>0</v>
      </c>
      <c r="DD176" s="779">
        <f>SUM($AU96:DD96)</f>
        <v>0</v>
      </c>
      <c r="DE176" s="779">
        <f>SUM($AU96:DE96)</f>
        <v>0</v>
      </c>
      <c r="DF176" s="779">
        <f>SUM($AU96:DF96)</f>
        <v>0</v>
      </c>
      <c r="DG176" s="779">
        <f>SUM($AU96:DG96)</f>
        <v>0</v>
      </c>
      <c r="DH176" s="779">
        <f>SUM($AU96:DH96)</f>
        <v>0</v>
      </c>
      <c r="DI176" s="779">
        <f>SUM($AU96:DI96)</f>
        <v>0</v>
      </c>
      <c r="DJ176" s="779">
        <f>SUM($AU96:DJ96)</f>
        <v>0</v>
      </c>
      <c r="DK176" s="779">
        <f>SUM($AU96:DK96)</f>
        <v>0</v>
      </c>
    </row>
    <row r="177" spans="47:115" x14ac:dyDescent="0.15">
      <c r="AU177" s="768">
        <f>SUM($AU97:AU97)</f>
        <v>0</v>
      </c>
      <c r="AV177" s="779">
        <f>SUM($AU97:AV97)</f>
        <v>0</v>
      </c>
      <c r="AW177" s="779">
        <f>SUM($AU97:AW97)</f>
        <v>0</v>
      </c>
      <c r="AX177" s="779">
        <f>SUM($AU97:AX97)</f>
        <v>0</v>
      </c>
      <c r="AY177" s="779">
        <f>SUM($AU97:AY97)</f>
        <v>0</v>
      </c>
      <c r="AZ177" s="779">
        <f>SUM($AU97:AZ97)</f>
        <v>0</v>
      </c>
      <c r="BA177" s="779">
        <f>SUM($AU97:BA97)</f>
        <v>0</v>
      </c>
      <c r="BB177" s="779">
        <f>SUM($AU97:BB97)</f>
        <v>0</v>
      </c>
      <c r="BC177" s="779">
        <f>SUM($AU97:BC97)</f>
        <v>0</v>
      </c>
      <c r="BD177" s="779">
        <f>SUM($AU97:BD97)</f>
        <v>0</v>
      </c>
      <c r="BE177" s="779">
        <f>SUM($AU97:BE97)</f>
        <v>0</v>
      </c>
      <c r="BF177" s="779">
        <f>SUM($AU97:BF97)</f>
        <v>0</v>
      </c>
      <c r="BG177" s="779">
        <f>SUM($AU97:BG97)</f>
        <v>0</v>
      </c>
      <c r="BH177" s="779">
        <f>SUM($AU97:BH97)</f>
        <v>0</v>
      </c>
      <c r="BI177" s="779">
        <f>SUM($AU97:BI97)</f>
        <v>0</v>
      </c>
      <c r="BJ177" s="779">
        <f>SUM($AU97:BJ97)</f>
        <v>0</v>
      </c>
      <c r="BK177" s="779">
        <f>SUM($AU97:BK97)</f>
        <v>0</v>
      </c>
      <c r="BL177" s="779">
        <f>SUM($AU97:BL97)</f>
        <v>0</v>
      </c>
      <c r="BM177" s="779">
        <f>SUM($AU97:BM97)</f>
        <v>0</v>
      </c>
      <c r="BN177" s="779">
        <f>SUM($AU97:BN97)</f>
        <v>0</v>
      </c>
      <c r="BO177" s="779">
        <f>SUM($AU97:BO97)</f>
        <v>0</v>
      </c>
      <c r="BP177" s="779">
        <f>SUM($AU97:BP97)</f>
        <v>0</v>
      </c>
      <c r="BQ177" s="779">
        <f>SUM($AU97:BQ97)</f>
        <v>0</v>
      </c>
      <c r="BR177" s="779">
        <f>SUM($AU97:BR97)</f>
        <v>0</v>
      </c>
      <c r="BS177" s="779">
        <f>SUM($AU97:BS97)</f>
        <v>0</v>
      </c>
      <c r="BT177" s="779">
        <f>SUM($AU97:BT97)</f>
        <v>0</v>
      </c>
      <c r="BU177" s="779">
        <f>SUM($AU97:BU97)</f>
        <v>0</v>
      </c>
      <c r="BV177" s="779">
        <f>SUM($AU97:BV97)</f>
        <v>0</v>
      </c>
      <c r="BW177" s="779">
        <f>SUM($AU97:BW97)</f>
        <v>0</v>
      </c>
      <c r="BX177" s="779">
        <f>SUM($AU97:BX97)</f>
        <v>0</v>
      </c>
      <c r="BY177" s="779">
        <f>SUM($AU97:BY97)</f>
        <v>0</v>
      </c>
      <c r="BZ177" s="779">
        <f>SUM($AU97:BZ97)</f>
        <v>0</v>
      </c>
      <c r="CA177" s="779">
        <f>SUM($AU97:CA97)</f>
        <v>0</v>
      </c>
      <c r="CB177" s="779">
        <f>SUM($AU97:CB97)</f>
        <v>0</v>
      </c>
      <c r="CC177" s="779">
        <f>SUM($AU97:CC97)</f>
        <v>0</v>
      </c>
      <c r="CD177" s="779">
        <f>SUM($AU97:CD97)</f>
        <v>0</v>
      </c>
      <c r="CE177" s="779">
        <f>SUM($AU97:CE97)</f>
        <v>0</v>
      </c>
      <c r="CF177" s="779">
        <f>SUM($AU97:CF97)</f>
        <v>0</v>
      </c>
      <c r="CG177" s="779">
        <f>SUM($AU97:CG97)</f>
        <v>0</v>
      </c>
      <c r="CH177" s="779">
        <f>SUM($AU97:CH97)</f>
        <v>0</v>
      </c>
      <c r="CI177" s="779">
        <f>SUM($AU97:CI97)</f>
        <v>0</v>
      </c>
      <c r="CJ177" s="779">
        <f>SUM($AU97:CJ97)</f>
        <v>0</v>
      </c>
      <c r="CK177" s="779">
        <f>SUM($AU97:CK97)</f>
        <v>0</v>
      </c>
      <c r="CL177" s="779">
        <f>SUM($AU97:CL97)</f>
        <v>0</v>
      </c>
      <c r="CM177" s="779">
        <f>SUM($AU97:CM97)</f>
        <v>0</v>
      </c>
      <c r="CN177" s="779">
        <f>SUM($AU97:CN97)</f>
        <v>0</v>
      </c>
      <c r="CO177" s="779">
        <f>SUM($AU97:CO97)</f>
        <v>0</v>
      </c>
      <c r="CP177" s="779">
        <f>SUM($AU97:CP97)</f>
        <v>0</v>
      </c>
      <c r="CQ177" s="779">
        <f>SUM($AU97:CQ97)</f>
        <v>0</v>
      </c>
      <c r="CR177" s="779">
        <f>SUM($AU97:CR97)</f>
        <v>0</v>
      </c>
      <c r="CS177" s="779">
        <f>SUM($AU97:CS97)</f>
        <v>0</v>
      </c>
      <c r="CT177" s="779">
        <f>SUM($AU97:CT97)</f>
        <v>0</v>
      </c>
      <c r="CU177" s="779">
        <f>SUM($AU97:CU97)</f>
        <v>0</v>
      </c>
      <c r="CV177" s="779">
        <f>SUM($AU97:CV97)</f>
        <v>0</v>
      </c>
      <c r="CW177" s="779">
        <f>SUM($AU97:CW97)</f>
        <v>0</v>
      </c>
      <c r="CX177" s="779">
        <f>SUM($AU97:CX97)</f>
        <v>0</v>
      </c>
      <c r="CY177" s="779">
        <f>SUM($AU97:CY97)</f>
        <v>0</v>
      </c>
      <c r="CZ177" s="779">
        <f>SUM($AU97:CZ97)</f>
        <v>0</v>
      </c>
      <c r="DA177" s="779">
        <f>SUM($AU97:DA97)</f>
        <v>0</v>
      </c>
      <c r="DB177" s="779">
        <f>SUM($AU97:DB97)</f>
        <v>0</v>
      </c>
      <c r="DC177" s="779">
        <f>SUM($AU97:DC97)</f>
        <v>0</v>
      </c>
      <c r="DD177" s="779">
        <f>SUM($AU97:DD97)</f>
        <v>0</v>
      </c>
      <c r="DE177" s="779">
        <f>SUM($AU97:DE97)</f>
        <v>0</v>
      </c>
      <c r="DF177" s="779">
        <f>SUM($AU97:DF97)</f>
        <v>0</v>
      </c>
      <c r="DG177" s="779">
        <f>SUM($AU97:DG97)</f>
        <v>0</v>
      </c>
      <c r="DH177" s="779">
        <f>SUM($AU97:DH97)</f>
        <v>0</v>
      </c>
      <c r="DI177" s="779">
        <f>SUM($AU97:DI97)</f>
        <v>0</v>
      </c>
      <c r="DJ177" s="779">
        <f>SUM($AU97:DJ97)</f>
        <v>0</v>
      </c>
      <c r="DK177" s="779">
        <f>SUM($AU97:DK97)</f>
        <v>0</v>
      </c>
    </row>
    <row r="178" spans="47:115" x14ac:dyDescent="0.15">
      <c r="AU178" s="768">
        <f>SUM($AU98:AU98)</f>
        <v>0</v>
      </c>
      <c r="AV178" s="779">
        <f>SUM($AU98:AV98)</f>
        <v>0</v>
      </c>
      <c r="AW178" s="779">
        <f>SUM($AU98:AW98)</f>
        <v>0</v>
      </c>
      <c r="AX178" s="779">
        <f>SUM($AU98:AX98)</f>
        <v>0</v>
      </c>
      <c r="AY178" s="779">
        <f>SUM($AU98:AY98)</f>
        <v>0</v>
      </c>
      <c r="AZ178" s="779">
        <f>SUM($AU98:AZ98)</f>
        <v>0</v>
      </c>
      <c r="BA178" s="779">
        <f>SUM($AU98:BA98)</f>
        <v>0</v>
      </c>
      <c r="BB178" s="779">
        <f>SUM($AU98:BB98)</f>
        <v>0</v>
      </c>
      <c r="BC178" s="779">
        <f>SUM($AU98:BC98)</f>
        <v>0</v>
      </c>
      <c r="BD178" s="779">
        <f>SUM($AU98:BD98)</f>
        <v>0</v>
      </c>
      <c r="BE178" s="779">
        <f>SUM($AU98:BE98)</f>
        <v>0</v>
      </c>
      <c r="BF178" s="779">
        <f>SUM($AU98:BF98)</f>
        <v>0</v>
      </c>
      <c r="BG178" s="779">
        <f>SUM($AU98:BG98)</f>
        <v>0</v>
      </c>
      <c r="BH178" s="779">
        <f>SUM($AU98:BH98)</f>
        <v>0</v>
      </c>
      <c r="BI178" s="779">
        <f>SUM($AU98:BI98)</f>
        <v>0</v>
      </c>
      <c r="BJ178" s="779">
        <f>SUM($AU98:BJ98)</f>
        <v>0</v>
      </c>
      <c r="BK178" s="779">
        <f>SUM($AU98:BK98)</f>
        <v>0</v>
      </c>
      <c r="BL178" s="779">
        <f>SUM($AU98:BL98)</f>
        <v>0</v>
      </c>
      <c r="BM178" s="779">
        <f>SUM($AU98:BM98)</f>
        <v>0</v>
      </c>
      <c r="BN178" s="779">
        <f>SUM($AU98:BN98)</f>
        <v>0</v>
      </c>
      <c r="BO178" s="779">
        <f>SUM($AU98:BO98)</f>
        <v>0</v>
      </c>
      <c r="BP178" s="779">
        <f>SUM($AU98:BP98)</f>
        <v>0</v>
      </c>
      <c r="BQ178" s="779">
        <f>SUM($AU98:BQ98)</f>
        <v>0</v>
      </c>
      <c r="BR178" s="779">
        <f>SUM($AU98:BR98)</f>
        <v>0</v>
      </c>
      <c r="BS178" s="779">
        <f>SUM($AU98:BS98)</f>
        <v>0</v>
      </c>
      <c r="BT178" s="779">
        <f>SUM($AU98:BT98)</f>
        <v>0</v>
      </c>
      <c r="BU178" s="779">
        <f>SUM($AU98:BU98)</f>
        <v>0</v>
      </c>
      <c r="BV178" s="779">
        <f>SUM($AU98:BV98)</f>
        <v>0</v>
      </c>
      <c r="BW178" s="779">
        <f>SUM($AU98:BW98)</f>
        <v>0</v>
      </c>
      <c r="BX178" s="779">
        <f>SUM($AU98:BX98)</f>
        <v>0</v>
      </c>
      <c r="BY178" s="779">
        <f>SUM($AU98:BY98)</f>
        <v>0</v>
      </c>
      <c r="BZ178" s="779">
        <f>SUM($AU98:BZ98)</f>
        <v>0</v>
      </c>
      <c r="CA178" s="779">
        <f>SUM($AU98:CA98)</f>
        <v>0</v>
      </c>
      <c r="CB178" s="779">
        <f>SUM($AU98:CB98)</f>
        <v>0</v>
      </c>
      <c r="CC178" s="779">
        <f>SUM($AU98:CC98)</f>
        <v>0</v>
      </c>
      <c r="CD178" s="779">
        <f>SUM($AU98:CD98)</f>
        <v>0</v>
      </c>
      <c r="CE178" s="779">
        <f>SUM($AU98:CE98)</f>
        <v>0</v>
      </c>
      <c r="CF178" s="779">
        <f>SUM($AU98:CF98)</f>
        <v>0</v>
      </c>
      <c r="CG178" s="779">
        <f>SUM($AU98:CG98)</f>
        <v>0</v>
      </c>
      <c r="CH178" s="779">
        <f>SUM($AU98:CH98)</f>
        <v>0</v>
      </c>
      <c r="CI178" s="779">
        <f>SUM($AU98:CI98)</f>
        <v>0</v>
      </c>
      <c r="CJ178" s="779">
        <f>SUM($AU98:CJ98)</f>
        <v>0</v>
      </c>
      <c r="CK178" s="779">
        <f>SUM($AU98:CK98)</f>
        <v>0</v>
      </c>
      <c r="CL178" s="779">
        <f>SUM($AU98:CL98)</f>
        <v>0</v>
      </c>
      <c r="CM178" s="779">
        <f>SUM($AU98:CM98)</f>
        <v>0</v>
      </c>
      <c r="CN178" s="779">
        <f>SUM($AU98:CN98)</f>
        <v>0</v>
      </c>
      <c r="CO178" s="779">
        <f>SUM($AU98:CO98)</f>
        <v>0</v>
      </c>
      <c r="CP178" s="779">
        <f>SUM($AU98:CP98)</f>
        <v>0</v>
      </c>
      <c r="CQ178" s="779">
        <f>SUM($AU98:CQ98)</f>
        <v>0</v>
      </c>
      <c r="CR178" s="779">
        <f>SUM($AU98:CR98)</f>
        <v>0</v>
      </c>
      <c r="CS178" s="779">
        <f>SUM($AU98:CS98)</f>
        <v>0</v>
      </c>
      <c r="CT178" s="779">
        <f>SUM($AU98:CT98)</f>
        <v>0</v>
      </c>
      <c r="CU178" s="779">
        <f>SUM($AU98:CU98)</f>
        <v>0</v>
      </c>
      <c r="CV178" s="779">
        <f>SUM($AU98:CV98)</f>
        <v>0</v>
      </c>
      <c r="CW178" s="779">
        <f>SUM($AU98:CW98)</f>
        <v>0</v>
      </c>
      <c r="CX178" s="779">
        <f>SUM($AU98:CX98)</f>
        <v>0</v>
      </c>
      <c r="CY178" s="779">
        <f>SUM($AU98:CY98)</f>
        <v>0</v>
      </c>
      <c r="CZ178" s="779">
        <f>SUM($AU98:CZ98)</f>
        <v>0</v>
      </c>
      <c r="DA178" s="779">
        <f>SUM($AU98:DA98)</f>
        <v>0</v>
      </c>
      <c r="DB178" s="779">
        <f>SUM($AU98:DB98)</f>
        <v>0</v>
      </c>
      <c r="DC178" s="779">
        <f>SUM($AU98:DC98)</f>
        <v>0</v>
      </c>
      <c r="DD178" s="779">
        <f>SUM($AU98:DD98)</f>
        <v>0</v>
      </c>
      <c r="DE178" s="779">
        <f>SUM($AU98:DE98)</f>
        <v>0</v>
      </c>
      <c r="DF178" s="779">
        <f>SUM($AU98:DF98)</f>
        <v>0</v>
      </c>
      <c r="DG178" s="779">
        <f>SUM($AU98:DG98)</f>
        <v>0</v>
      </c>
      <c r="DH178" s="779">
        <f>SUM($AU98:DH98)</f>
        <v>0</v>
      </c>
      <c r="DI178" s="779">
        <f>SUM($AU98:DI98)</f>
        <v>0</v>
      </c>
      <c r="DJ178" s="779">
        <f>SUM($AU98:DJ98)</f>
        <v>0</v>
      </c>
      <c r="DK178" s="779">
        <f>SUM($AU98:DK98)</f>
        <v>0</v>
      </c>
    </row>
    <row r="179" spans="47:115" x14ac:dyDescent="0.15">
      <c r="AU179" s="768">
        <f>SUM($AU99:AU99)</f>
        <v>0</v>
      </c>
      <c r="AV179" s="779">
        <f>SUM($AU99:AV99)</f>
        <v>0</v>
      </c>
      <c r="AW179" s="779">
        <f>SUM($AU99:AW99)</f>
        <v>0</v>
      </c>
      <c r="AX179" s="779">
        <f>SUM($AU99:AX99)</f>
        <v>0</v>
      </c>
      <c r="AY179" s="779">
        <f>SUM($AU99:AY99)</f>
        <v>0</v>
      </c>
      <c r="AZ179" s="779">
        <f>SUM($AU99:AZ99)</f>
        <v>0</v>
      </c>
      <c r="BA179" s="779">
        <f>SUM($AU99:BA99)</f>
        <v>0</v>
      </c>
      <c r="BB179" s="779">
        <f>SUM($AU99:BB99)</f>
        <v>0</v>
      </c>
      <c r="BC179" s="779">
        <f>SUM($AU99:BC99)</f>
        <v>0</v>
      </c>
      <c r="BD179" s="779">
        <f>SUM($AU99:BD99)</f>
        <v>0</v>
      </c>
      <c r="BE179" s="779">
        <f>SUM($AU99:BE99)</f>
        <v>0</v>
      </c>
      <c r="BF179" s="779">
        <f>SUM($AU99:BF99)</f>
        <v>0</v>
      </c>
      <c r="BG179" s="779">
        <f>SUM($AU99:BG99)</f>
        <v>0</v>
      </c>
      <c r="BH179" s="779">
        <f>SUM($AU99:BH99)</f>
        <v>0</v>
      </c>
      <c r="BI179" s="779">
        <f>SUM($AU99:BI99)</f>
        <v>0</v>
      </c>
      <c r="BJ179" s="779">
        <f>SUM($AU99:BJ99)</f>
        <v>0</v>
      </c>
      <c r="BK179" s="779">
        <f>SUM($AU99:BK99)</f>
        <v>0</v>
      </c>
      <c r="BL179" s="779">
        <f>SUM($AU99:BL99)</f>
        <v>0</v>
      </c>
      <c r="BM179" s="779">
        <f>SUM($AU99:BM99)</f>
        <v>0</v>
      </c>
      <c r="BN179" s="779">
        <f>SUM($AU99:BN99)</f>
        <v>0</v>
      </c>
      <c r="BO179" s="779">
        <f>SUM($AU99:BO99)</f>
        <v>0</v>
      </c>
      <c r="BP179" s="779">
        <f>SUM($AU99:BP99)</f>
        <v>0</v>
      </c>
      <c r="BQ179" s="779">
        <f>SUM($AU99:BQ99)</f>
        <v>0</v>
      </c>
      <c r="BR179" s="779">
        <f>SUM($AU99:BR99)</f>
        <v>0</v>
      </c>
      <c r="BS179" s="779">
        <f>SUM($AU99:BS99)</f>
        <v>0</v>
      </c>
      <c r="BT179" s="779">
        <f>SUM($AU99:BT99)</f>
        <v>0</v>
      </c>
      <c r="BU179" s="779">
        <f>SUM($AU99:BU99)</f>
        <v>0</v>
      </c>
      <c r="BV179" s="779">
        <f>SUM($AU99:BV99)</f>
        <v>0</v>
      </c>
      <c r="BW179" s="779">
        <f>SUM($AU99:BW99)</f>
        <v>0</v>
      </c>
      <c r="BX179" s="779">
        <f>SUM($AU99:BX99)</f>
        <v>0</v>
      </c>
      <c r="BY179" s="779">
        <f>SUM($AU99:BY99)</f>
        <v>0</v>
      </c>
      <c r="BZ179" s="779">
        <f>SUM($AU99:BZ99)</f>
        <v>0</v>
      </c>
      <c r="CA179" s="779">
        <f>SUM($AU99:CA99)</f>
        <v>0</v>
      </c>
      <c r="CB179" s="779">
        <f>SUM($AU99:CB99)</f>
        <v>0</v>
      </c>
      <c r="CC179" s="779">
        <f>SUM($AU99:CC99)</f>
        <v>0</v>
      </c>
      <c r="CD179" s="779">
        <f>SUM($AU99:CD99)</f>
        <v>0</v>
      </c>
      <c r="CE179" s="779">
        <f>SUM($AU99:CE99)</f>
        <v>0</v>
      </c>
      <c r="CF179" s="779">
        <f>SUM($AU99:CF99)</f>
        <v>0</v>
      </c>
      <c r="CG179" s="779">
        <f>SUM($AU99:CG99)</f>
        <v>0</v>
      </c>
      <c r="CH179" s="779">
        <f>SUM($AU99:CH99)</f>
        <v>0</v>
      </c>
      <c r="CI179" s="779">
        <f>SUM($AU99:CI99)</f>
        <v>0</v>
      </c>
      <c r="CJ179" s="779">
        <f>SUM($AU99:CJ99)</f>
        <v>0</v>
      </c>
      <c r="CK179" s="779">
        <f>SUM($AU99:CK99)</f>
        <v>0</v>
      </c>
      <c r="CL179" s="779">
        <f>SUM($AU99:CL99)</f>
        <v>0</v>
      </c>
      <c r="CM179" s="779">
        <f>SUM($AU99:CM99)</f>
        <v>0</v>
      </c>
      <c r="CN179" s="779">
        <f>SUM($AU99:CN99)</f>
        <v>0</v>
      </c>
      <c r="CO179" s="779">
        <f>SUM($AU99:CO99)</f>
        <v>0</v>
      </c>
      <c r="CP179" s="779">
        <f>SUM($AU99:CP99)</f>
        <v>0</v>
      </c>
      <c r="CQ179" s="779">
        <f>SUM($AU99:CQ99)</f>
        <v>0</v>
      </c>
      <c r="CR179" s="779">
        <f>SUM($AU99:CR99)</f>
        <v>0</v>
      </c>
      <c r="CS179" s="779">
        <f>SUM($AU99:CS99)</f>
        <v>0</v>
      </c>
      <c r="CT179" s="779">
        <f>SUM($AU99:CT99)</f>
        <v>0</v>
      </c>
      <c r="CU179" s="779">
        <f>SUM($AU99:CU99)</f>
        <v>0</v>
      </c>
      <c r="CV179" s="779">
        <f>SUM($AU99:CV99)</f>
        <v>0</v>
      </c>
      <c r="CW179" s="779">
        <f>SUM($AU99:CW99)</f>
        <v>0</v>
      </c>
      <c r="CX179" s="779">
        <f>SUM($AU99:CX99)</f>
        <v>0</v>
      </c>
      <c r="CY179" s="779">
        <f>SUM($AU99:CY99)</f>
        <v>0</v>
      </c>
      <c r="CZ179" s="779">
        <f>SUM($AU99:CZ99)</f>
        <v>0</v>
      </c>
      <c r="DA179" s="779">
        <f>SUM($AU99:DA99)</f>
        <v>0</v>
      </c>
      <c r="DB179" s="779">
        <f>SUM($AU99:DB99)</f>
        <v>0</v>
      </c>
      <c r="DC179" s="779">
        <f>SUM($AU99:DC99)</f>
        <v>0</v>
      </c>
      <c r="DD179" s="779">
        <f>SUM($AU99:DD99)</f>
        <v>0</v>
      </c>
      <c r="DE179" s="779">
        <f>SUM($AU99:DE99)</f>
        <v>0</v>
      </c>
      <c r="DF179" s="779">
        <f>SUM($AU99:DF99)</f>
        <v>0</v>
      </c>
      <c r="DG179" s="779">
        <f>SUM($AU99:DG99)</f>
        <v>0</v>
      </c>
      <c r="DH179" s="779">
        <f>SUM($AU99:DH99)</f>
        <v>0</v>
      </c>
      <c r="DI179" s="779">
        <f>SUM($AU99:DI99)</f>
        <v>0</v>
      </c>
      <c r="DJ179" s="779">
        <f>SUM($AU99:DJ99)</f>
        <v>0</v>
      </c>
      <c r="DK179" s="779">
        <f>SUM($AU99:DK99)</f>
        <v>0</v>
      </c>
    </row>
    <row r="180" spans="47:115" x14ac:dyDescent="0.15">
      <c r="AU180" s="768">
        <f>SUM($AU100:AU100)</f>
        <v>0</v>
      </c>
      <c r="AV180" s="779">
        <f>SUM($AU100:AV100)</f>
        <v>0</v>
      </c>
      <c r="AW180" s="779">
        <f>SUM($AU100:AW100)</f>
        <v>0</v>
      </c>
      <c r="AX180" s="779">
        <f>SUM($AU100:AX100)</f>
        <v>0</v>
      </c>
      <c r="AY180" s="779">
        <f>SUM($AU100:AY100)</f>
        <v>0</v>
      </c>
      <c r="AZ180" s="779">
        <f>SUM($AU100:AZ100)</f>
        <v>0</v>
      </c>
      <c r="BA180" s="779">
        <f>SUM($AU100:BA100)</f>
        <v>0</v>
      </c>
      <c r="BB180" s="779">
        <f>SUM($AU100:BB100)</f>
        <v>0</v>
      </c>
      <c r="BC180" s="779">
        <f>SUM($AU100:BC100)</f>
        <v>0</v>
      </c>
      <c r="BD180" s="779">
        <f>SUM($AU100:BD100)</f>
        <v>0</v>
      </c>
      <c r="BE180" s="779">
        <f>SUM($AU100:BE100)</f>
        <v>0</v>
      </c>
      <c r="BF180" s="779">
        <f>SUM($AU100:BF100)</f>
        <v>0</v>
      </c>
      <c r="BG180" s="779">
        <f>SUM($AU100:BG100)</f>
        <v>0</v>
      </c>
      <c r="BH180" s="779">
        <f>SUM($AU100:BH100)</f>
        <v>0</v>
      </c>
      <c r="BI180" s="779">
        <f>SUM($AU100:BI100)</f>
        <v>0</v>
      </c>
      <c r="BJ180" s="779">
        <f>SUM($AU100:BJ100)</f>
        <v>0</v>
      </c>
      <c r="BK180" s="779">
        <f>SUM($AU100:BK100)</f>
        <v>0</v>
      </c>
      <c r="BL180" s="779">
        <f>SUM($AU100:BL100)</f>
        <v>0</v>
      </c>
      <c r="BM180" s="779">
        <f>SUM($AU100:BM100)</f>
        <v>0</v>
      </c>
      <c r="BN180" s="779">
        <f>SUM($AU100:BN100)</f>
        <v>0</v>
      </c>
      <c r="BO180" s="779">
        <f>SUM($AU100:BO100)</f>
        <v>0</v>
      </c>
      <c r="BP180" s="779">
        <f>SUM($AU100:BP100)</f>
        <v>0</v>
      </c>
      <c r="BQ180" s="779">
        <f>SUM($AU100:BQ100)</f>
        <v>0</v>
      </c>
      <c r="BR180" s="779">
        <f>SUM($AU100:BR100)</f>
        <v>0</v>
      </c>
      <c r="BS180" s="779">
        <f>SUM($AU100:BS100)</f>
        <v>0</v>
      </c>
      <c r="BT180" s="779">
        <f>SUM($AU100:BT100)</f>
        <v>0</v>
      </c>
      <c r="BU180" s="779">
        <f>SUM($AU100:BU100)</f>
        <v>0</v>
      </c>
      <c r="BV180" s="779">
        <f>SUM($AU100:BV100)</f>
        <v>0</v>
      </c>
      <c r="BW180" s="779">
        <f>SUM($AU100:BW100)</f>
        <v>0</v>
      </c>
      <c r="BX180" s="779">
        <f>SUM($AU100:BX100)</f>
        <v>0</v>
      </c>
      <c r="BY180" s="779">
        <f>SUM($AU100:BY100)</f>
        <v>0</v>
      </c>
      <c r="BZ180" s="779">
        <f>SUM($AU100:BZ100)</f>
        <v>0</v>
      </c>
      <c r="CA180" s="779">
        <f>SUM($AU100:CA100)</f>
        <v>0</v>
      </c>
      <c r="CB180" s="779">
        <f>SUM($AU100:CB100)</f>
        <v>0</v>
      </c>
      <c r="CC180" s="779">
        <f>SUM($AU100:CC100)</f>
        <v>0</v>
      </c>
      <c r="CD180" s="779">
        <f>SUM($AU100:CD100)</f>
        <v>0</v>
      </c>
      <c r="CE180" s="779">
        <f>SUM($AU100:CE100)</f>
        <v>0</v>
      </c>
      <c r="CF180" s="779">
        <f>SUM($AU100:CF100)</f>
        <v>0</v>
      </c>
      <c r="CG180" s="779">
        <f>SUM($AU100:CG100)</f>
        <v>0</v>
      </c>
      <c r="CH180" s="779">
        <f>SUM($AU100:CH100)</f>
        <v>0</v>
      </c>
      <c r="CI180" s="779">
        <f>SUM($AU100:CI100)</f>
        <v>0</v>
      </c>
      <c r="CJ180" s="779">
        <f>SUM($AU100:CJ100)</f>
        <v>0</v>
      </c>
      <c r="CK180" s="779">
        <f>SUM($AU100:CK100)</f>
        <v>0</v>
      </c>
      <c r="CL180" s="779">
        <f>SUM($AU100:CL100)</f>
        <v>0</v>
      </c>
      <c r="CM180" s="779">
        <f>SUM($AU100:CM100)</f>
        <v>0</v>
      </c>
      <c r="CN180" s="779">
        <f>SUM($AU100:CN100)</f>
        <v>0</v>
      </c>
      <c r="CO180" s="779">
        <f>SUM($AU100:CO100)</f>
        <v>0</v>
      </c>
      <c r="CP180" s="779">
        <f>SUM($AU100:CP100)</f>
        <v>0</v>
      </c>
      <c r="CQ180" s="779">
        <f>SUM($AU100:CQ100)</f>
        <v>0</v>
      </c>
      <c r="CR180" s="779">
        <f>SUM($AU100:CR100)</f>
        <v>0</v>
      </c>
      <c r="CS180" s="779">
        <f>SUM($AU100:CS100)</f>
        <v>0</v>
      </c>
      <c r="CT180" s="779">
        <f>SUM($AU100:CT100)</f>
        <v>0</v>
      </c>
      <c r="CU180" s="779">
        <f>SUM($AU100:CU100)</f>
        <v>0</v>
      </c>
      <c r="CV180" s="779">
        <f>SUM($AU100:CV100)</f>
        <v>0</v>
      </c>
      <c r="CW180" s="779">
        <f>SUM($AU100:CW100)</f>
        <v>0</v>
      </c>
      <c r="CX180" s="779">
        <f>SUM($AU100:CX100)</f>
        <v>0</v>
      </c>
      <c r="CY180" s="779">
        <f>SUM($AU100:CY100)</f>
        <v>0</v>
      </c>
      <c r="CZ180" s="779">
        <f>SUM($AU100:CZ100)</f>
        <v>0</v>
      </c>
      <c r="DA180" s="779">
        <f>SUM($AU100:DA100)</f>
        <v>0</v>
      </c>
      <c r="DB180" s="779">
        <f>SUM($AU100:DB100)</f>
        <v>0</v>
      </c>
      <c r="DC180" s="779">
        <f>SUM($AU100:DC100)</f>
        <v>0</v>
      </c>
      <c r="DD180" s="779">
        <f>SUM($AU100:DD100)</f>
        <v>0</v>
      </c>
      <c r="DE180" s="779">
        <f>SUM($AU100:DE100)</f>
        <v>0</v>
      </c>
      <c r="DF180" s="779">
        <f>SUM($AU100:DF100)</f>
        <v>0</v>
      </c>
      <c r="DG180" s="779">
        <f>SUM($AU100:DG100)</f>
        <v>0</v>
      </c>
      <c r="DH180" s="779">
        <f>SUM($AU100:DH100)</f>
        <v>0</v>
      </c>
      <c r="DI180" s="779">
        <f>SUM($AU100:DI100)</f>
        <v>0</v>
      </c>
      <c r="DJ180" s="779">
        <f>SUM($AU100:DJ100)</f>
        <v>0</v>
      </c>
      <c r="DK180" s="779">
        <f>SUM($AU100:DK100)</f>
        <v>0</v>
      </c>
    </row>
    <row r="181" spans="47:115" x14ac:dyDescent="0.15">
      <c r="AU181" s="768">
        <f>SUM($AU101:AU101)</f>
        <v>0</v>
      </c>
      <c r="AV181" s="779">
        <f>SUM($AU101:AV101)</f>
        <v>0</v>
      </c>
      <c r="AW181" s="779">
        <f>SUM($AU101:AW101)</f>
        <v>0</v>
      </c>
      <c r="AX181" s="779">
        <f>SUM($AU101:AX101)</f>
        <v>0</v>
      </c>
      <c r="AY181" s="779">
        <f>SUM($AU101:AY101)</f>
        <v>0</v>
      </c>
      <c r="AZ181" s="779">
        <f>SUM($AU101:AZ101)</f>
        <v>0</v>
      </c>
      <c r="BA181" s="779">
        <f>SUM($AU101:BA101)</f>
        <v>0</v>
      </c>
      <c r="BB181" s="779">
        <f>SUM($AU101:BB101)</f>
        <v>0</v>
      </c>
      <c r="BC181" s="779">
        <f>SUM($AU101:BC101)</f>
        <v>0</v>
      </c>
      <c r="BD181" s="779">
        <f>SUM($AU101:BD101)</f>
        <v>0</v>
      </c>
      <c r="BE181" s="779">
        <f>SUM($AU101:BE101)</f>
        <v>0</v>
      </c>
      <c r="BF181" s="779">
        <f>SUM($AU101:BF101)</f>
        <v>0</v>
      </c>
      <c r="BG181" s="779">
        <f>SUM($AU101:BG101)</f>
        <v>0</v>
      </c>
      <c r="BH181" s="779">
        <f>SUM($AU101:BH101)</f>
        <v>0</v>
      </c>
      <c r="BI181" s="779">
        <f>SUM($AU101:BI101)</f>
        <v>0</v>
      </c>
      <c r="BJ181" s="779">
        <f>SUM($AU101:BJ101)</f>
        <v>0</v>
      </c>
      <c r="BK181" s="779">
        <f>SUM($AU101:BK101)</f>
        <v>0</v>
      </c>
      <c r="BL181" s="779">
        <f>SUM($AU101:BL101)</f>
        <v>0</v>
      </c>
      <c r="BM181" s="779">
        <f>SUM($AU101:BM101)</f>
        <v>0</v>
      </c>
      <c r="BN181" s="779">
        <f>SUM($AU101:BN101)</f>
        <v>0</v>
      </c>
      <c r="BO181" s="779">
        <f>SUM($AU101:BO101)</f>
        <v>0</v>
      </c>
      <c r="BP181" s="779">
        <f>SUM($AU101:BP101)</f>
        <v>0</v>
      </c>
      <c r="BQ181" s="779">
        <f>SUM($AU101:BQ101)</f>
        <v>0</v>
      </c>
      <c r="BR181" s="779">
        <f>SUM($AU101:BR101)</f>
        <v>0</v>
      </c>
      <c r="BS181" s="779">
        <f>SUM($AU101:BS101)</f>
        <v>0</v>
      </c>
      <c r="BT181" s="779">
        <f>SUM($AU101:BT101)</f>
        <v>0</v>
      </c>
      <c r="BU181" s="779">
        <f>SUM($AU101:BU101)</f>
        <v>0</v>
      </c>
      <c r="BV181" s="779">
        <f>SUM($AU101:BV101)</f>
        <v>0</v>
      </c>
      <c r="BW181" s="779">
        <f>SUM($AU101:BW101)</f>
        <v>0</v>
      </c>
      <c r="BX181" s="779">
        <f>SUM($AU101:BX101)</f>
        <v>0</v>
      </c>
      <c r="BY181" s="779">
        <f>SUM($AU101:BY101)</f>
        <v>0</v>
      </c>
      <c r="BZ181" s="779">
        <f>SUM($AU101:BZ101)</f>
        <v>0</v>
      </c>
      <c r="CA181" s="779">
        <f>SUM($AU101:CA101)</f>
        <v>0</v>
      </c>
      <c r="CB181" s="779">
        <f>SUM($AU101:CB101)</f>
        <v>0</v>
      </c>
      <c r="CC181" s="779">
        <f>SUM($AU101:CC101)</f>
        <v>0</v>
      </c>
      <c r="CD181" s="779">
        <f>SUM($AU101:CD101)</f>
        <v>0</v>
      </c>
      <c r="CE181" s="779">
        <f>SUM($AU101:CE101)</f>
        <v>0</v>
      </c>
      <c r="CF181" s="779">
        <f>SUM($AU101:CF101)</f>
        <v>0</v>
      </c>
      <c r="CG181" s="779">
        <f>SUM($AU101:CG101)</f>
        <v>0</v>
      </c>
      <c r="CH181" s="779">
        <f>SUM($AU101:CH101)</f>
        <v>0</v>
      </c>
      <c r="CI181" s="779">
        <f>SUM($AU101:CI101)</f>
        <v>0</v>
      </c>
      <c r="CJ181" s="779">
        <f>SUM($AU101:CJ101)</f>
        <v>0</v>
      </c>
      <c r="CK181" s="779">
        <f>SUM($AU101:CK101)</f>
        <v>0</v>
      </c>
      <c r="CL181" s="779">
        <f>SUM($AU101:CL101)</f>
        <v>0</v>
      </c>
      <c r="CM181" s="779">
        <f>SUM($AU101:CM101)</f>
        <v>0</v>
      </c>
      <c r="CN181" s="779">
        <f>SUM($AU101:CN101)</f>
        <v>0</v>
      </c>
      <c r="CO181" s="779">
        <f>SUM($AU101:CO101)</f>
        <v>0</v>
      </c>
      <c r="CP181" s="779">
        <f>SUM($AU101:CP101)</f>
        <v>0</v>
      </c>
      <c r="CQ181" s="779">
        <f>SUM($AU101:CQ101)</f>
        <v>0</v>
      </c>
      <c r="CR181" s="779">
        <f>SUM($AU101:CR101)</f>
        <v>0</v>
      </c>
      <c r="CS181" s="779">
        <f>SUM($AU101:CS101)</f>
        <v>0</v>
      </c>
      <c r="CT181" s="779">
        <f>SUM($AU101:CT101)</f>
        <v>0</v>
      </c>
      <c r="CU181" s="779">
        <f>SUM($AU101:CU101)</f>
        <v>0</v>
      </c>
      <c r="CV181" s="779">
        <f>SUM($AU101:CV101)</f>
        <v>0</v>
      </c>
      <c r="CW181" s="779">
        <f>SUM($AU101:CW101)</f>
        <v>0</v>
      </c>
      <c r="CX181" s="779">
        <f>SUM($AU101:CX101)</f>
        <v>0</v>
      </c>
      <c r="CY181" s="779">
        <f>SUM($AU101:CY101)</f>
        <v>0</v>
      </c>
      <c r="CZ181" s="779">
        <f>SUM($AU101:CZ101)</f>
        <v>0</v>
      </c>
      <c r="DA181" s="779">
        <f>SUM($AU101:DA101)</f>
        <v>0</v>
      </c>
      <c r="DB181" s="779">
        <f>SUM($AU101:DB101)</f>
        <v>0</v>
      </c>
      <c r="DC181" s="779">
        <f>SUM($AU101:DC101)</f>
        <v>0</v>
      </c>
      <c r="DD181" s="779">
        <f>SUM($AU101:DD101)</f>
        <v>0</v>
      </c>
      <c r="DE181" s="779">
        <f>SUM($AU101:DE101)</f>
        <v>0</v>
      </c>
      <c r="DF181" s="779">
        <f>SUM($AU101:DF101)</f>
        <v>0</v>
      </c>
      <c r="DG181" s="779">
        <f>SUM($AU101:DG101)</f>
        <v>0</v>
      </c>
      <c r="DH181" s="779">
        <f>SUM($AU101:DH101)</f>
        <v>0</v>
      </c>
      <c r="DI181" s="779">
        <f>SUM($AU101:DI101)</f>
        <v>0</v>
      </c>
      <c r="DJ181" s="779">
        <f>SUM($AU101:DJ101)</f>
        <v>0</v>
      </c>
      <c r="DK181" s="779">
        <f>SUM($AU101:DK101)</f>
        <v>0</v>
      </c>
    </row>
    <row r="182" spans="47:115" x14ac:dyDescent="0.15">
      <c r="AU182" s="768">
        <f>SUM($AU102:AU102)</f>
        <v>0</v>
      </c>
      <c r="AV182" s="779">
        <f>SUM($AU102:AV102)</f>
        <v>0</v>
      </c>
      <c r="AW182" s="779">
        <f>SUM($AU102:AW102)</f>
        <v>0</v>
      </c>
      <c r="AX182" s="779">
        <f>SUM($AU102:AX102)</f>
        <v>0</v>
      </c>
      <c r="AY182" s="779">
        <f>SUM($AU102:AY102)</f>
        <v>0</v>
      </c>
      <c r="AZ182" s="779">
        <f>SUM($AU102:AZ102)</f>
        <v>0</v>
      </c>
      <c r="BA182" s="779">
        <f>SUM($AU102:BA102)</f>
        <v>0</v>
      </c>
      <c r="BB182" s="779">
        <f>SUM($AU102:BB102)</f>
        <v>0</v>
      </c>
      <c r="BC182" s="779">
        <f>SUM($AU102:BC102)</f>
        <v>0</v>
      </c>
      <c r="BD182" s="779">
        <f>SUM($AU102:BD102)</f>
        <v>0</v>
      </c>
      <c r="BE182" s="779">
        <f>SUM($AU102:BE102)</f>
        <v>0</v>
      </c>
      <c r="BF182" s="779">
        <f>SUM($AU102:BF102)</f>
        <v>0</v>
      </c>
      <c r="BG182" s="779">
        <f>SUM($AU102:BG102)</f>
        <v>0</v>
      </c>
      <c r="BH182" s="779">
        <f>SUM($AU102:BH102)</f>
        <v>0</v>
      </c>
      <c r="BI182" s="779">
        <f>SUM($AU102:BI102)</f>
        <v>0</v>
      </c>
      <c r="BJ182" s="779">
        <f>SUM($AU102:BJ102)</f>
        <v>0</v>
      </c>
      <c r="BK182" s="779">
        <f>SUM($AU102:BK102)</f>
        <v>0</v>
      </c>
      <c r="BL182" s="779">
        <f>SUM($AU102:BL102)</f>
        <v>0</v>
      </c>
      <c r="BM182" s="779">
        <f>SUM($AU102:BM102)</f>
        <v>0</v>
      </c>
      <c r="BN182" s="779">
        <f>SUM($AU102:BN102)</f>
        <v>0</v>
      </c>
      <c r="BO182" s="779">
        <f>SUM($AU102:BO102)</f>
        <v>0</v>
      </c>
      <c r="BP182" s="779">
        <f>SUM($AU102:BP102)</f>
        <v>0</v>
      </c>
      <c r="BQ182" s="779">
        <f>SUM($AU102:BQ102)</f>
        <v>0</v>
      </c>
      <c r="BR182" s="779">
        <f>SUM($AU102:BR102)</f>
        <v>0</v>
      </c>
      <c r="BS182" s="779">
        <f>SUM($AU102:BS102)</f>
        <v>0</v>
      </c>
      <c r="BT182" s="779">
        <f>SUM($AU102:BT102)</f>
        <v>0</v>
      </c>
      <c r="BU182" s="779">
        <f>SUM($AU102:BU102)</f>
        <v>0</v>
      </c>
      <c r="BV182" s="779">
        <f>SUM($AU102:BV102)</f>
        <v>0</v>
      </c>
      <c r="BW182" s="779">
        <f>SUM($AU102:BW102)</f>
        <v>0</v>
      </c>
      <c r="BX182" s="779">
        <f>SUM($AU102:BX102)</f>
        <v>0</v>
      </c>
      <c r="BY182" s="779">
        <f>SUM($AU102:BY102)</f>
        <v>0</v>
      </c>
      <c r="BZ182" s="779">
        <f>SUM($AU102:BZ102)</f>
        <v>0</v>
      </c>
      <c r="CA182" s="779">
        <f>SUM($AU102:CA102)</f>
        <v>0</v>
      </c>
      <c r="CB182" s="779">
        <f>SUM($AU102:CB102)</f>
        <v>0</v>
      </c>
      <c r="CC182" s="779">
        <f>SUM($AU102:CC102)</f>
        <v>0</v>
      </c>
      <c r="CD182" s="779">
        <f>SUM($AU102:CD102)</f>
        <v>0</v>
      </c>
      <c r="CE182" s="779">
        <f>SUM($AU102:CE102)</f>
        <v>0</v>
      </c>
      <c r="CF182" s="779">
        <f>SUM($AU102:CF102)</f>
        <v>0</v>
      </c>
      <c r="CG182" s="779">
        <f>SUM($AU102:CG102)</f>
        <v>0</v>
      </c>
      <c r="CH182" s="779">
        <f>SUM($AU102:CH102)</f>
        <v>0</v>
      </c>
      <c r="CI182" s="779">
        <f>SUM($AU102:CI102)</f>
        <v>0</v>
      </c>
      <c r="CJ182" s="779">
        <f>SUM($AU102:CJ102)</f>
        <v>0</v>
      </c>
      <c r="CK182" s="779">
        <f>SUM($AU102:CK102)</f>
        <v>0</v>
      </c>
      <c r="CL182" s="779">
        <f>SUM($AU102:CL102)</f>
        <v>0</v>
      </c>
      <c r="CM182" s="779">
        <f>SUM($AU102:CM102)</f>
        <v>0</v>
      </c>
      <c r="CN182" s="779">
        <f>SUM($AU102:CN102)</f>
        <v>0</v>
      </c>
      <c r="CO182" s="779">
        <f>SUM($AU102:CO102)</f>
        <v>0</v>
      </c>
      <c r="CP182" s="779">
        <f>SUM($AU102:CP102)</f>
        <v>0</v>
      </c>
      <c r="CQ182" s="779">
        <f>SUM($AU102:CQ102)</f>
        <v>0</v>
      </c>
      <c r="CR182" s="779">
        <f>SUM($AU102:CR102)</f>
        <v>0</v>
      </c>
      <c r="CS182" s="779">
        <f>SUM($AU102:CS102)</f>
        <v>0</v>
      </c>
      <c r="CT182" s="779">
        <f>SUM($AU102:CT102)</f>
        <v>0</v>
      </c>
      <c r="CU182" s="779">
        <f>SUM($AU102:CU102)</f>
        <v>0</v>
      </c>
      <c r="CV182" s="779">
        <f>SUM($AU102:CV102)</f>
        <v>0</v>
      </c>
      <c r="CW182" s="779">
        <f>SUM($AU102:CW102)</f>
        <v>0</v>
      </c>
      <c r="CX182" s="779">
        <f>SUM($AU102:CX102)</f>
        <v>0</v>
      </c>
      <c r="CY182" s="779">
        <f>SUM($AU102:CY102)</f>
        <v>0</v>
      </c>
      <c r="CZ182" s="779">
        <f>SUM($AU102:CZ102)</f>
        <v>0</v>
      </c>
      <c r="DA182" s="779">
        <f>SUM($AU102:DA102)</f>
        <v>0</v>
      </c>
      <c r="DB182" s="779">
        <f>SUM($AU102:DB102)</f>
        <v>0</v>
      </c>
      <c r="DC182" s="779">
        <f>SUM($AU102:DC102)</f>
        <v>0</v>
      </c>
      <c r="DD182" s="779">
        <f>SUM($AU102:DD102)</f>
        <v>0</v>
      </c>
      <c r="DE182" s="779">
        <f>SUM($AU102:DE102)</f>
        <v>0</v>
      </c>
      <c r="DF182" s="779">
        <f>SUM($AU102:DF102)</f>
        <v>0</v>
      </c>
      <c r="DG182" s="779">
        <f>SUM($AU102:DG102)</f>
        <v>0</v>
      </c>
      <c r="DH182" s="779">
        <f>SUM($AU102:DH102)</f>
        <v>0</v>
      </c>
      <c r="DI182" s="779">
        <f>SUM($AU102:DI102)</f>
        <v>0</v>
      </c>
      <c r="DJ182" s="779">
        <f>SUM($AU102:DJ102)</f>
        <v>0</v>
      </c>
      <c r="DK182" s="779">
        <f>SUM($AU102:DK102)</f>
        <v>0</v>
      </c>
    </row>
    <row r="183" spans="47:115" x14ac:dyDescent="0.15">
      <c r="AU183" s="768">
        <f>SUM($AU103:AU103)</f>
        <v>0</v>
      </c>
      <c r="AV183" s="779">
        <f>SUM($AU103:AV103)</f>
        <v>0</v>
      </c>
      <c r="AW183" s="779">
        <f>SUM($AU103:AW103)</f>
        <v>0</v>
      </c>
      <c r="AX183" s="779">
        <f>SUM($AU103:AX103)</f>
        <v>0</v>
      </c>
      <c r="AY183" s="779">
        <f>SUM($AU103:AY103)</f>
        <v>0</v>
      </c>
      <c r="AZ183" s="779">
        <f>SUM($AU103:AZ103)</f>
        <v>0</v>
      </c>
      <c r="BA183" s="779">
        <f>SUM($AU103:BA103)</f>
        <v>0</v>
      </c>
      <c r="BB183" s="779">
        <f>SUM($AU103:BB103)</f>
        <v>0</v>
      </c>
      <c r="BC183" s="779">
        <f>SUM($AU103:BC103)</f>
        <v>0</v>
      </c>
      <c r="BD183" s="779">
        <f>SUM($AU103:BD103)</f>
        <v>0</v>
      </c>
      <c r="BE183" s="779">
        <f>SUM($AU103:BE103)</f>
        <v>0</v>
      </c>
      <c r="BF183" s="779">
        <f>SUM($AU103:BF103)</f>
        <v>0</v>
      </c>
      <c r="BG183" s="779">
        <f>SUM($AU103:BG103)</f>
        <v>0</v>
      </c>
      <c r="BH183" s="779">
        <f>SUM($AU103:BH103)</f>
        <v>0</v>
      </c>
      <c r="BI183" s="779">
        <f>SUM($AU103:BI103)</f>
        <v>0</v>
      </c>
      <c r="BJ183" s="779">
        <f>SUM($AU103:BJ103)</f>
        <v>0</v>
      </c>
      <c r="BK183" s="779">
        <f>SUM($AU103:BK103)</f>
        <v>0</v>
      </c>
      <c r="BL183" s="779">
        <f>SUM($AU103:BL103)</f>
        <v>0</v>
      </c>
      <c r="BM183" s="779">
        <f>SUM($AU103:BM103)</f>
        <v>0</v>
      </c>
      <c r="BN183" s="779">
        <f>SUM($AU103:BN103)</f>
        <v>0</v>
      </c>
      <c r="BO183" s="779">
        <f>SUM($AU103:BO103)</f>
        <v>0</v>
      </c>
      <c r="BP183" s="779">
        <f>SUM($AU103:BP103)</f>
        <v>0</v>
      </c>
      <c r="BQ183" s="779">
        <f>SUM($AU103:BQ103)</f>
        <v>0</v>
      </c>
      <c r="BR183" s="779">
        <f>SUM($AU103:BR103)</f>
        <v>0</v>
      </c>
      <c r="BS183" s="779">
        <f>SUM($AU103:BS103)</f>
        <v>0</v>
      </c>
      <c r="BT183" s="779">
        <f>SUM($AU103:BT103)</f>
        <v>0</v>
      </c>
      <c r="BU183" s="779">
        <f>SUM($AU103:BU103)</f>
        <v>0</v>
      </c>
      <c r="BV183" s="779">
        <f>SUM($AU103:BV103)</f>
        <v>0</v>
      </c>
      <c r="BW183" s="779">
        <f>SUM($AU103:BW103)</f>
        <v>0</v>
      </c>
      <c r="BX183" s="779">
        <f>SUM($AU103:BX103)</f>
        <v>0</v>
      </c>
      <c r="BY183" s="779">
        <f>SUM($AU103:BY103)</f>
        <v>0</v>
      </c>
      <c r="BZ183" s="779">
        <f>SUM($AU103:BZ103)</f>
        <v>0</v>
      </c>
      <c r="CA183" s="779">
        <f>SUM($AU103:CA103)</f>
        <v>0</v>
      </c>
      <c r="CB183" s="779">
        <f>SUM($AU103:CB103)</f>
        <v>0</v>
      </c>
      <c r="CC183" s="779">
        <f>SUM($AU103:CC103)</f>
        <v>0</v>
      </c>
      <c r="CD183" s="779">
        <f>SUM($AU103:CD103)</f>
        <v>0</v>
      </c>
      <c r="CE183" s="779">
        <f>SUM($AU103:CE103)</f>
        <v>0</v>
      </c>
      <c r="CF183" s="779">
        <f>SUM($AU103:CF103)</f>
        <v>0</v>
      </c>
      <c r="CG183" s="779">
        <f>SUM($AU103:CG103)</f>
        <v>0</v>
      </c>
      <c r="CH183" s="779">
        <f>SUM($AU103:CH103)</f>
        <v>0</v>
      </c>
      <c r="CI183" s="779">
        <f>SUM($AU103:CI103)</f>
        <v>0</v>
      </c>
      <c r="CJ183" s="779">
        <f>SUM($AU103:CJ103)</f>
        <v>0</v>
      </c>
      <c r="CK183" s="779">
        <f>SUM($AU103:CK103)</f>
        <v>0</v>
      </c>
      <c r="CL183" s="779">
        <f>SUM($AU103:CL103)</f>
        <v>0</v>
      </c>
      <c r="CM183" s="779">
        <f>SUM($AU103:CM103)</f>
        <v>0</v>
      </c>
      <c r="CN183" s="779">
        <f>SUM($AU103:CN103)</f>
        <v>0</v>
      </c>
      <c r="CO183" s="779">
        <f>SUM($AU103:CO103)</f>
        <v>0</v>
      </c>
      <c r="CP183" s="779">
        <f>SUM($AU103:CP103)</f>
        <v>0</v>
      </c>
      <c r="CQ183" s="779">
        <f>SUM($AU103:CQ103)</f>
        <v>0</v>
      </c>
      <c r="CR183" s="779">
        <f>SUM($AU103:CR103)</f>
        <v>0</v>
      </c>
      <c r="CS183" s="779">
        <f>SUM($AU103:CS103)</f>
        <v>0</v>
      </c>
      <c r="CT183" s="779">
        <f>SUM($AU103:CT103)</f>
        <v>0</v>
      </c>
      <c r="CU183" s="779">
        <f>SUM($AU103:CU103)</f>
        <v>0</v>
      </c>
      <c r="CV183" s="779">
        <f>SUM($AU103:CV103)</f>
        <v>0</v>
      </c>
      <c r="CW183" s="779">
        <f>SUM($AU103:CW103)</f>
        <v>0</v>
      </c>
      <c r="CX183" s="779">
        <f>SUM($AU103:CX103)</f>
        <v>0</v>
      </c>
      <c r="CY183" s="779">
        <f>SUM($AU103:CY103)</f>
        <v>0</v>
      </c>
      <c r="CZ183" s="779">
        <f>SUM($AU103:CZ103)</f>
        <v>0</v>
      </c>
      <c r="DA183" s="779">
        <f>SUM($AU103:DA103)</f>
        <v>0</v>
      </c>
      <c r="DB183" s="779">
        <f>SUM($AU103:DB103)</f>
        <v>0</v>
      </c>
      <c r="DC183" s="779">
        <f>SUM($AU103:DC103)</f>
        <v>0</v>
      </c>
      <c r="DD183" s="779">
        <f>SUM($AU103:DD103)</f>
        <v>0</v>
      </c>
      <c r="DE183" s="779">
        <f>SUM($AU103:DE103)</f>
        <v>0</v>
      </c>
      <c r="DF183" s="779">
        <f>SUM($AU103:DF103)</f>
        <v>0</v>
      </c>
      <c r="DG183" s="779">
        <f>SUM($AU103:DG103)</f>
        <v>0</v>
      </c>
      <c r="DH183" s="779">
        <f>SUM($AU103:DH103)</f>
        <v>0</v>
      </c>
      <c r="DI183" s="779">
        <f>SUM($AU103:DI103)</f>
        <v>0</v>
      </c>
      <c r="DJ183" s="779">
        <f>SUM($AU103:DJ103)</f>
        <v>0</v>
      </c>
      <c r="DK183" s="779">
        <f>SUM($AU103:DK103)</f>
        <v>0</v>
      </c>
    </row>
    <row r="184" spans="47:115" x14ac:dyDescent="0.15">
      <c r="AU184" s="768">
        <f>SUM($AU104:AU104)</f>
        <v>0</v>
      </c>
      <c r="AV184" s="779">
        <f>SUM($AU104:AV104)</f>
        <v>0</v>
      </c>
      <c r="AW184" s="779">
        <f>SUM($AU104:AW104)</f>
        <v>0</v>
      </c>
      <c r="AX184" s="779">
        <f>SUM($AU104:AX104)</f>
        <v>0</v>
      </c>
      <c r="AY184" s="779">
        <f>SUM($AU104:AY104)</f>
        <v>0</v>
      </c>
      <c r="AZ184" s="779">
        <f>SUM($AU104:AZ104)</f>
        <v>0</v>
      </c>
      <c r="BA184" s="779">
        <f>SUM($AU104:BA104)</f>
        <v>0</v>
      </c>
      <c r="BB184" s="779">
        <f>SUM($AU104:BB104)</f>
        <v>0</v>
      </c>
      <c r="BC184" s="779">
        <f>SUM($AU104:BC104)</f>
        <v>0</v>
      </c>
      <c r="BD184" s="779">
        <f>SUM($AU104:BD104)</f>
        <v>0</v>
      </c>
      <c r="BE184" s="779">
        <f>SUM($AU104:BE104)</f>
        <v>0</v>
      </c>
      <c r="BF184" s="779">
        <f>SUM($AU104:BF104)</f>
        <v>0</v>
      </c>
      <c r="BG184" s="779">
        <f>SUM($AU104:BG104)</f>
        <v>0</v>
      </c>
      <c r="BH184" s="779">
        <f>SUM($AU104:BH104)</f>
        <v>0</v>
      </c>
      <c r="BI184" s="779">
        <f>SUM($AU104:BI104)</f>
        <v>0</v>
      </c>
      <c r="BJ184" s="779">
        <f>SUM($AU104:BJ104)</f>
        <v>0</v>
      </c>
      <c r="BK184" s="779">
        <f>SUM($AU104:BK104)</f>
        <v>0</v>
      </c>
      <c r="BL184" s="779">
        <f>SUM($AU104:BL104)</f>
        <v>0</v>
      </c>
      <c r="BM184" s="779">
        <f>SUM($AU104:BM104)</f>
        <v>0</v>
      </c>
      <c r="BN184" s="779">
        <f>SUM($AU104:BN104)</f>
        <v>0</v>
      </c>
      <c r="BO184" s="779">
        <f>SUM($AU104:BO104)</f>
        <v>0</v>
      </c>
      <c r="BP184" s="779">
        <f>SUM($AU104:BP104)</f>
        <v>0</v>
      </c>
      <c r="BQ184" s="779">
        <f>SUM($AU104:BQ104)</f>
        <v>0</v>
      </c>
      <c r="BR184" s="779">
        <f>SUM($AU104:BR104)</f>
        <v>0</v>
      </c>
      <c r="BS184" s="779">
        <f>SUM($AU104:BS104)</f>
        <v>0</v>
      </c>
      <c r="BT184" s="779">
        <f>SUM($AU104:BT104)</f>
        <v>0</v>
      </c>
      <c r="BU184" s="779">
        <f>SUM($AU104:BU104)</f>
        <v>0</v>
      </c>
      <c r="BV184" s="779">
        <f>SUM($AU104:BV104)</f>
        <v>0</v>
      </c>
      <c r="BW184" s="779">
        <f>SUM($AU104:BW104)</f>
        <v>0</v>
      </c>
      <c r="BX184" s="779">
        <f>SUM($AU104:BX104)</f>
        <v>0</v>
      </c>
      <c r="BY184" s="779">
        <f>SUM($AU104:BY104)</f>
        <v>0</v>
      </c>
      <c r="BZ184" s="779">
        <f>SUM($AU104:BZ104)</f>
        <v>0</v>
      </c>
      <c r="CA184" s="779">
        <f>SUM($AU104:CA104)</f>
        <v>0</v>
      </c>
      <c r="CB184" s="779">
        <f>SUM($AU104:CB104)</f>
        <v>0</v>
      </c>
      <c r="CC184" s="779">
        <f>SUM($AU104:CC104)</f>
        <v>0</v>
      </c>
      <c r="CD184" s="779">
        <f>SUM($AU104:CD104)</f>
        <v>0</v>
      </c>
      <c r="CE184" s="779">
        <f>SUM($AU104:CE104)</f>
        <v>0</v>
      </c>
      <c r="CF184" s="779">
        <f>SUM($AU104:CF104)</f>
        <v>0</v>
      </c>
      <c r="CG184" s="779">
        <f>SUM($AU104:CG104)</f>
        <v>0</v>
      </c>
      <c r="CH184" s="779">
        <f>SUM($AU104:CH104)</f>
        <v>0</v>
      </c>
      <c r="CI184" s="779">
        <f>SUM($AU104:CI104)</f>
        <v>0</v>
      </c>
      <c r="CJ184" s="779">
        <f>SUM($AU104:CJ104)</f>
        <v>0</v>
      </c>
      <c r="CK184" s="779">
        <f>SUM($AU104:CK104)</f>
        <v>0</v>
      </c>
      <c r="CL184" s="779">
        <f>SUM($AU104:CL104)</f>
        <v>0</v>
      </c>
      <c r="CM184" s="779">
        <f>SUM($AU104:CM104)</f>
        <v>0</v>
      </c>
      <c r="CN184" s="779">
        <f>SUM($AU104:CN104)</f>
        <v>0</v>
      </c>
      <c r="CO184" s="779">
        <f>SUM($AU104:CO104)</f>
        <v>0</v>
      </c>
      <c r="CP184" s="779">
        <f>SUM($AU104:CP104)</f>
        <v>0</v>
      </c>
      <c r="CQ184" s="779">
        <f>SUM($AU104:CQ104)</f>
        <v>0</v>
      </c>
      <c r="CR184" s="779">
        <f>SUM($AU104:CR104)</f>
        <v>0</v>
      </c>
      <c r="CS184" s="779">
        <f>SUM($AU104:CS104)</f>
        <v>0</v>
      </c>
      <c r="CT184" s="779">
        <f>SUM($AU104:CT104)</f>
        <v>0</v>
      </c>
      <c r="CU184" s="779">
        <f>SUM($AU104:CU104)</f>
        <v>0</v>
      </c>
      <c r="CV184" s="779">
        <f>SUM($AU104:CV104)</f>
        <v>0</v>
      </c>
      <c r="CW184" s="779">
        <f>SUM($AU104:CW104)</f>
        <v>0</v>
      </c>
      <c r="CX184" s="779">
        <f>SUM($AU104:CX104)</f>
        <v>0</v>
      </c>
      <c r="CY184" s="779">
        <f>SUM($AU104:CY104)</f>
        <v>0</v>
      </c>
      <c r="CZ184" s="779">
        <f>SUM($AU104:CZ104)</f>
        <v>0</v>
      </c>
      <c r="DA184" s="779">
        <f>SUM($AU104:DA104)</f>
        <v>0</v>
      </c>
      <c r="DB184" s="779">
        <f>SUM($AU104:DB104)</f>
        <v>0</v>
      </c>
      <c r="DC184" s="779">
        <f>SUM($AU104:DC104)</f>
        <v>0</v>
      </c>
      <c r="DD184" s="779">
        <f>SUM($AU104:DD104)</f>
        <v>0</v>
      </c>
      <c r="DE184" s="779">
        <f>SUM($AU104:DE104)</f>
        <v>0</v>
      </c>
      <c r="DF184" s="779">
        <f>SUM($AU104:DF104)</f>
        <v>0</v>
      </c>
      <c r="DG184" s="779">
        <f>SUM($AU104:DG104)</f>
        <v>0</v>
      </c>
      <c r="DH184" s="779">
        <f>SUM($AU104:DH104)</f>
        <v>0</v>
      </c>
      <c r="DI184" s="779">
        <f>SUM($AU104:DI104)</f>
        <v>0</v>
      </c>
      <c r="DJ184" s="779">
        <f>SUM($AU104:DJ104)</f>
        <v>0</v>
      </c>
      <c r="DK184" s="779">
        <f>SUM($AU104:DK104)</f>
        <v>0</v>
      </c>
    </row>
    <row r="185" spans="47:115" x14ac:dyDescent="0.15">
      <c r="AU185" s="768">
        <f>SUM($AU105:AU105)</f>
        <v>0</v>
      </c>
      <c r="AV185" s="779">
        <f>SUM($AU105:AV105)</f>
        <v>0</v>
      </c>
      <c r="AW185" s="779">
        <f>SUM($AU105:AW105)</f>
        <v>0</v>
      </c>
      <c r="AX185" s="779">
        <f>SUM($AU105:AX105)</f>
        <v>0</v>
      </c>
      <c r="AY185" s="779">
        <f>SUM($AU105:AY105)</f>
        <v>0</v>
      </c>
      <c r="AZ185" s="779">
        <f>SUM($AU105:AZ105)</f>
        <v>0</v>
      </c>
      <c r="BA185" s="779">
        <f>SUM($AU105:BA105)</f>
        <v>0</v>
      </c>
      <c r="BB185" s="779">
        <f>SUM($AU105:BB105)</f>
        <v>0</v>
      </c>
      <c r="BC185" s="779">
        <f>SUM($AU105:BC105)</f>
        <v>0</v>
      </c>
      <c r="BD185" s="779">
        <f>SUM($AU105:BD105)</f>
        <v>0</v>
      </c>
      <c r="BE185" s="779">
        <f>SUM($AU105:BE105)</f>
        <v>0</v>
      </c>
      <c r="BF185" s="779">
        <f>SUM($AU105:BF105)</f>
        <v>0</v>
      </c>
      <c r="BG185" s="779">
        <f>SUM($AU105:BG105)</f>
        <v>0</v>
      </c>
      <c r="BH185" s="779">
        <f>SUM($AU105:BH105)</f>
        <v>0</v>
      </c>
      <c r="BI185" s="779">
        <f>SUM($AU105:BI105)</f>
        <v>0</v>
      </c>
      <c r="BJ185" s="779">
        <f>SUM($AU105:BJ105)</f>
        <v>0</v>
      </c>
      <c r="BK185" s="779">
        <f>SUM($AU105:BK105)</f>
        <v>0</v>
      </c>
      <c r="BL185" s="779">
        <f>SUM($AU105:BL105)</f>
        <v>0</v>
      </c>
      <c r="BM185" s="779">
        <f>SUM($AU105:BM105)</f>
        <v>0</v>
      </c>
      <c r="BN185" s="779">
        <f>SUM($AU105:BN105)</f>
        <v>0</v>
      </c>
      <c r="BO185" s="779">
        <f>SUM($AU105:BO105)</f>
        <v>0</v>
      </c>
      <c r="BP185" s="779">
        <f>SUM($AU105:BP105)</f>
        <v>0</v>
      </c>
      <c r="BQ185" s="779">
        <f>SUM($AU105:BQ105)</f>
        <v>0</v>
      </c>
      <c r="BR185" s="779">
        <f>SUM($AU105:BR105)</f>
        <v>0</v>
      </c>
      <c r="BS185" s="779">
        <f>SUM($AU105:BS105)</f>
        <v>0</v>
      </c>
      <c r="BT185" s="779">
        <f>SUM($AU105:BT105)</f>
        <v>0</v>
      </c>
      <c r="BU185" s="779">
        <f>SUM($AU105:BU105)</f>
        <v>0</v>
      </c>
      <c r="BV185" s="779">
        <f>SUM($AU105:BV105)</f>
        <v>0</v>
      </c>
      <c r="BW185" s="779">
        <f>SUM($AU105:BW105)</f>
        <v>0</v>
      </c>
      <c r="BX185" s="779">
        <f>SUM($AU105:BX105)</f>
        <v>0</v>
      </c>
      <c r="BY185" s="779">
        <f>SUM($AU105:BY105)</f>
        <v>0</v>
      </c>
      <c r="BZ185" s="779">
        <f>SUM($AU105:BZ105)</f>
        <v>0</v>
      </c>
      <c r="CA185" s="779">
        <f>SUM($AU105:CA105)</f>
        <v>0</v>
      </c>
      <c r="CB185" s="779">
        <f>SUM($AU105:CB105)</f>
        <v>0</v>
      </c>
      <c r="CC185" s="779">
        <f>SUM($AU105:CC105)</f>
        <v>0</v>
      </c>
      <c r="CD185" s="779">
        <f>SUM($AU105:CD105)</f>
        <v>0</v>
      </c>
      <c r="CE185" s="779">
        <f>SUM($AU105:CE105)</f>
        <v>0</v>
      </c>
      <c r="CF185" s="779">
        <f>SUM($AU105:CF105)</f>
        <v>0</v>
      </c>
      <c r="CG185" s="779">
        <f>SUM($AU105:CG105)</f>
        <v>0</v>
      </c>
      <c r="CH185" s="779">
        <f>SUM($AU105:CH105)</f>
        <v>0</v>
      </c>
      <c r="CI185" s="779">
        <f>SUM($AU105:CI105)</f>
        <v>0</v>
      </c>
      <c r="CJ185" s="779">
        <f>SUM($AU105:CJ105)</f>
        <v>0</v>
      </c>
      <c r="CK185" s="779">
        <f>SUM($AU105:CK105)</f>
        <v>0</v>
      </c>
      <c r="CL185" s="779">
        <f>SUM($AU105:CL105)</f>
        <v>0</v>
      </c>
      <c r="CM185" s="779">
        <f>SUM($AU105:CM105)</f>
        <v>0</v>
      </c>
      <c r="CN185" s="779">
        <f>SUM($AU105:CN105)</f>
        <v>0</v>
      </c>
      <c r="CO185" s="779">
        <f>SUM($AU105:CO105)</f>
        <v>0</v>
      </c>
      <c r="CP185" s="779">
        <f>SUM($AU105:CP105)</f>
        <v>0</v>
      </c>
      <c r="CQ185" s="779">
        <f>SUM($AU105:CQ105)</f>
        <v>0</v>
      </c>
      <c r="CR185" s="779">
        <f>SUM($AU105:CR105)</f>
        <v>0</v>
      </c>
      <c r="CS185" s="779">
        <f>SUM($AU105:CS105)</f>
        <v>0</v>
      </c>
      <c r="CT185" s="779">
        <f>SUM($AU105:CT105)</f>
        <v>0</v>
      </c>
      <c r="CU185" s="779">
        <f>SUM($AU105:CU105)</f>
        <v>0</v>
      </c>
      <c r="CV185" s="779">
        <f>SUM($AU105:CV105)</f>
        <v>0</v>
      </c>
      <c r="CW185" s="779">
        <f>SUM($AU105:CW105)</f>
        <v>0</v>
      </c>
      <c r="CX185" s="779">
        <f>SUM($AU105:CX105)</f>
        <v>0</v>
      </c>
      <c r="CY185" s="779">
        <f>SUM($AU105:CY105)</f>
        <v>0</v>
      </c>
      <c r="CZ185" s="779">
        <f>SUM($AU105:CZ105)</f>
        <v>0</v>
      </c>
      <c r="DA185" s="779">
        <f>SUM($AU105:DA105)</f>
        <v>0</v>
      </c>
      <c r="DB185" s="779">
        <f>SUM($AU105:DB105)</f>
        <v>0</v>
      </c>
      <c r="DC185" s="779">
        <f>SUM($AU105:DC105)</f>
        <v>0</v>
      </c>
      <c r="DD185" s="779">
        <f>SUM($AU105:DD105)</f>
        <v>0</v>
      </c>
      <c r="DE185" s="779">
        <f>SUM($AU105:DE105)</f>
        <v>0</v>
      </c>
      <c r="DF185" s="779">
        <f>SUM($AU105:DF105)</f>
        <v>0</v>
      </c>
      <c r="DG185" s="779">
        <f>SUM($AU105:DG105)</f>
        <v>0</v>
      </c>
      <c r="DH185" s="779">
        <f>SUM($AU105:DH105)</f>
        <v>0</v>
      </c>
      <c r="DI185" s="779">
        <f>SUM($AU105:DI105)</f>
        <v>0</v>
      </c>
      <c r="DJ185" s="779">
        <f>SUM($AU105:DJ105)</f>
        <v>0</v>
      </c>
      <c r="DK185" s="779">
        <f>SUM($AU105:DK105)</f>
        <v>0</v>
      </c>
    </row>
    <row r="186" spans="47:115" x14ac:dyDescent="0.15">
      <c r="AU186" s="768">
        <f>SUM($AU106:AU106)</f>
        <v>0</v>
      </c>
      <c r="AV186" s="779">
        <f>SUM($AU106:AV106)</f>
        <v>0</v>
      </c>
      <c r="AW186" s="779">
        <f>SUM($AU106:AW106)</f>
        <v>0</v>
      </c>
      <c r="AX186" s="779">
        <f>SUM($AU106:AX106)</f>
        <v>0</v>
      </c>
      <c r="AY186" s="779">
        <f>SUM($AU106:AY106)</f>
        <v>0</v>
      </c>
      <c r="AZ186" s="779">
        <f>SUM($AU106:AZ106)</f>
        <v>0</v>
      </c>
      <c r="BA186" s="779">
        <f>SUM($AU106:BA106)</f>
        <v>0</v>
      </c>
      <c r="BB186" s="779">
        <f>SUM($AU106:BB106)</f>
        <v>0</v>
      </c>
      <c r="BC186" s="779">
        <f>SUM($AU106:BC106)</f>
        <v>0</v>
      </c>
      <c r="BD186" s="779">
        <f>SUM($AU106:BD106)</f>
        <v>0</v>
      </c>
      <c r="BE186" s="779">
        <f>SUM($AU106:BE106)</f>
        <v>0</v>
      </c>
      <c r="BF186" s="779">
        <f>SUM($AU106:BF106)</f>
        <v>0</v>
      </c>
      <c r="BG186" s="779">
        <f>SUM($AU106:BG106)</f>
        <v>0</v>
      </c>
      <c r="BH186" s="779">
        <f>SUM($AU106:BH106)</f>
        <v>0</v>
      </c>
      <c r="BI186" s="779">
        <f>SUM($AU106:BI106)</f>
        <v>0</v>
      </c>
      <c r="BJ186" s="779">
        <f>SUM($AU106:BJ106)</f>
        <v>0</v>
      </c>
      <c r="BK186" s="779">
        <f>SUM($AU106:BK106)</f>
        <v>0</v>
      </c>
      <c r="BL186" s="779">
        <f>SUM($AU106:BL106)</f>
        <v>0</v>
      </c>
      <c r="BM186" s="779">
        <f>SUM($AU106:BM106)</f>
        <v>0</v>
      </c>
      <c r="BN186" s="779">
        <f>SUM($AU106:BN106)</f>
        <v>0</v>
      </c>
      <c r="BO186" s="779">
        <f>SUM($AU106:BO106)</f>
        <v>0</v>
      </c>
      <c r="BP186" s="779">
        <f>SUM($AU106:BP106)</f>
        <v>0</v>
      </c>
      <c r="BQ186" s="779">
        <f>SUM($AU106:BQ106)</f>
        <v>0</v>
      </c>
      <c r="BR186" s="779">
        <f>SUM($AU106:BR106)</f>
        <v>0</v>
      </c>
      <c r="BS186" s="779">
        <f>SUM($AU106:BS106)</f>
        <v>0</v>
      </c>
      <c r="BT186" s="779">
        <f>SUM($AU106:BT106)</f>
        <v>0</v>
      </c>
      <c r="BU186" s="779">
        <f>SUM($AU106:BU106)</f>
        <v>0</v>
      </c>
      <c r="BV186" s="779">
        <f>SUM($AU106:BV106)</f>
        <v>0</v>
      </c>
      <c r="BW186" s="779">
        <f>SUM($AU106:BW106)</f>
        <v>0</v>
      </c>
      <c r="BX186" s="779">
        <f>SUM($AU106:BX106)</f>
        <v>0</v>
      </c>
      <c r="BY186" s="779">
        <f>SUM($AU106:BY106)</f>
        <v>0</v>
      </c>
      <c r="BZ186" s="779">
        <f>SUM($AU106:BZ106)</f>
        <v>0</v>
      </c>
      <c r="CA186" s="779">
        <f>SUM($AU106:CA106)</f>
        <v>0</v>
      </c>
      <c r="CB186" s="779">
        <f>SUM($AU106:CB106)</f>
        <v>0</v>
      </c>
      <c r="CC186" s="779">
        <f>SUM($AU106:CC106)</f>
        <v>0</v>
      </c>
      <c r="CD186" s="779">
        <f>SUM($AU106:CD106)</f>
        <v>0</v>
      </c>
      <c r="CE186" s="779">
        <f>SUM($AU106:CE106)</f>
        <v>0</v>
      </c>
      <c r="CF186" s="779">
        <f>SUM($AU106:CF106)</f>
        <v>0</v>
      </c>
      <c r="CG186" s="779">
        <f>SUM($AU106:CG106)</f>
        <v>0</v>
      </c>
      <c r="CH186" s="779">
        <f>SUM($AU106:CH106)</f>
        <v>0</v>
      </c>
      <c r="CI186" s="779">
        <f>SUM($AU106:CI106)</f>
        <v>0</v>
      </c>
      <c r="CJ186" s="779">
        <f>SUM($AU106:CJ106)</f>
        <v>0</v>
      </c>
      <c r="CK186" s="779">
        <f>SUM($AU106:CK106)</f>
        <v>0</v>
      </c>
      <c r="CL186" s="779">
        <f>SUM($AU106:CL106)</f>
        <v>0</v>
      </c>
      <c r="CM186" s="779">
        <f>SUM($AU106:CM106)</f>
        <v>0</v>
      </c>
      <c r="CN186" s="779">
        <f>SUM($AU106:CN106)</f>
        <v>0</v>
      </c>
      <c r="CO186" s="779">
        <f>SUM($AU106:CO106)</f>
        <v>0</v>
      </c>
      <c r="CP186" s="779">
        <f>SUM($AU106:CP106)</f>
        <v>0</v>
      </c>
      <c r="CQ186" s="779">
        <f>SUM($AU106:CQ106)</f>
        <v>0</v>
      </c>
      <c r="CR186" s="779">
        <f>SUM($AU106:CR106)</f>
        <v>0</v>
      </c>
      <c r="CS186" s="779">
        <f>SUM($AU106:CS106)</f>
        <v>0</v>
      </c>
      <c r="CT186" s="779">
        <f>SUM($AU106:CT106)</f>
        <v>0</v>
      </c>
      <c r="CU186" s="779">
        <f>SUM($AU106:CU106)</f>
        <v>0</v>
      </c>
      <c r="CV186" s="779">
        <f>SUM($AU106:CV106)</f>
        <v>0</v>
      </c>
      <c r="CW186" s="779">
        <f>SUM($AU106:CW106)</f>
        <v>0</v>
      </c>
      <c r="CX186" s="779">
        <f>SUM($AU106:CX106)</f>
        <v>0</v>
      </c>
      <c r="CY186" s="779">
        <f>SUM($AU106:CY106)</f>
        <v>0</v>
      </c>
      <c r="CZ186" s="779">
        <f>SUM($AU106:CZ106)</f>
        <v>0</v>
      </c>
      <c r="DA186" s="779">
        <f>SUM($AU106:DA106)</f>
        <v>0</v>
      </c>
      <c r="DB186" s="779">
        <f>SUM($AU106:DB106)</f>
        <v>0</v>
      </c>
      <c r="DC186" s="779">
        <f>SUM($AU106:DC106)</f>
        <v>0</v>
      </c>
      <c r="DD186" s="779">
        <f>SUM($AU106:DD106)</f>
        <v>0</v>
      </c>
      <c r="DE186" s="779">
        <f>SUM($AU106:DE106)</f>
        <v>0</v>
      </c>
      <c r="DF186" s="779">
        <f>SUM($AU106:DF106)</f>
        <v>0</v>
      </c>
      <c r="DG186" s="779">
        <f>SUM($AU106:DG106)</f>
        <v>0</v>
      </c>
      <c r="DH186" s="779">
        <f>SUM($AU106:DH106)</f>
        <v>0</v>
      </c>
      <c r="DI186" s="779">
        <f>SUM($AU106:DI106)</f>
        <v>0</v>
      </c>
      <c r="DJ186" s="779">
        <f>SUM($AU106:DJ106)</f>
        <v>0</v>
      </c>
      <c r="DK186" s="779">
        <f>SUM($AU106:DK106)</f>
        <v>0</v>
      </c>
    </row>
    <row r="187" spans="47:115" x14ac:dyDescent="0.15">
      <c r="AU187" s="768">
        <f>SUM($AU107:AU107)</f>
        <v>0</v>
      </c>
      <c r="AV187" s="779">
        <f>SUM($AU107:AV107)</f>
        <v>0</v>
      </c>
      <c r="AW187" s="779">
        <f>SUM($AU107:AW107)</f>
        <v>0</v>
      </c>
      <c r="AX187" s="779">
        <f>SUM($AU107:AX107)</f>
        <v>0</v>
      </c>
      <c r="AY187" s="779">
        <f>SUM($AU107:AY107)</f>
        <v>0</v>
      </c>
      <c r="AZ187" s="779">
        <f>SUM($AU107:AZ107)</f>
        <v>0</v>
      </c>
      <c r="BA187" s="779">
        <f>SUM($AU107:BA107)</f>
        <v>0</v>
      </c>
      <c r="BB187" s="779">
        <f>SUM($AU107:BB107)</f>
        <v>0</v>
      </c>
      <c r="BC187" s="779">
        <f>SUM($AU107:BC107)</f>
        <v>0</v>
      </c>
      <c r="BD187" s="779">
        <f>SUM($AU107:BD107)</f>
        <v>0</v>
      </c>
      <c r="BE187" s="779">
        <f>SUM($AU107:BE107)</f>
        <v>0</v>
      </c>
      <c r="BF187" s="779">
        <f>SUM($AU107:BF107)</f>
        <v>0</v>
      </c>
      <c r="BG187" s="779">
        <f>SUM($AU107:BG107)</f>
        <v>0</v>
      </c>
      <c r="BH187" s="779">
        <f>SUM($AU107:BH107)</f>
        <v>0</v>
      </c>
      <c r="BI187" s="779">
        <f>SUM($AU107:BI107)</f>
        <v>0</v>
      </c>
      <c r="BJ187" s="779">
        <f>SUM($AU107:BJ107)</f>
        <v>0</v>
      </c>
      <c r="BK187" s="779">
        <f>SUM($AU107:BK107)</f>
        <v>0</v>
      </c>
      <c r="BL187" s="779">
        <f>SUM($AU107:BL107)</f>
        <v>0</v>
      </c>
      <c r="BM187" s="779">
        <f>SUM($AU107:BM107)</f>
        <v>0</v>
      </c>
      <c r="BN187" s="779">
        <f>SUM($AU107:BN107)</f>
        <v>0</v>
      </c>
      <c r="BO187" s="779">
        <f>SUM($AU107:BO107)</f>
        <v>0</v>
      </c>
      <c r="BP187" s="779">
        <f>SUM($AU107:BP107)</f>
        <v>0</v>
      </c>
      <c r="BQ187" s="779">
        <f>SUM($AU107:BQ107)</f>
        <v>0</v>
      </c>
      <c r="BR187" s="779">
        <f>SUM($AU107:BR107)</f>
        <v>0</v>
      </c>
      <c r="BS187" s="779">
        <f>SUM($AU107:BS107)</f>
        <v>0</v>
      </c>
      <c r="BT187" s="779">
        <f>SUM($AU107:BT107)</f>
        <v>0</v>
      </c>
      <c r="BU187" s="779">
        <f>SUM($AU107:BU107)</f>
        <v>0</v>
      </c>
      <c r="BV187" s="779">
        <f>SUM($AU107:BV107)</f>
        <v>0</v>
      </c>
      <c r="BW187" s="779">
        <f>SUM($AU107:BW107)</f>
        <v>0</v>
      </c>
      <c r="BX187" s="779">
        <f>SUM($AU107:BX107)</f>
        <v>0</v>
      </c>
      <c r="BY187" s="779">
        <f>SUM($AU107:BY107)</f>
        <v>0</v>
      </c>
      <c r="BZ187" s="779">
        <f>SUM($AU107:BZ107)</f>
        <v>0</v>
      </c>
      <c r="CA187" s="779">
        <f>SUM($AU107:CA107)</f>
        <v>0</v>
      </c>
      <c r="CB187" s="779">
        <f>SUM($AU107:CB107)</f>
        <v>0</v>
      </c>
      <c r="CC187" s="779">
        <f>SUM($AU107:CC107)</f>
        <v>0</v>
      </c>
      <c r="CD187" s="779">
        <f>SUM($AU107:CD107)</f>
        <v>0</v>
      </c>
      <c r="CE187" s="779">
        <f>SUM($AU107:CE107)</f>
        <v>0</v>
      </c>
      <c r="CF187" s="779">
        <f>SUM($AU107:CF107)</f>
        <v>0</v>
      </c>
      <c r="CG187" s="779">
        <f>SUM($AU107:CG107)</f>
        <v>0</v>
      </c>
      <c r="CH187" s="779">
        <f>SUM($AU107:CH107)</f>
        <v>0</v>
      </c>
      <c r="CI187" s="779">
        <f>SUM($AU107:CI107)</f>
        <v>0</v>
      </c>
      <c r="CJ187" s="779">
        <f>SUM($AU107:CJ107)</f>
        <v>0</v>
      </c>
      <c r="CK187" s="779">
        <f>SUM($AU107:CK107)</f>
        <v>0</v>
      </c>
      <c r="CL187" s="779">
        <f>SUM($AU107:CL107)</f>
        <v>0</v>
      </c>
      <c r="CM187" s="779">
        <f>SUM($AU107:CM107)</f>
        <v>0</v>
      </c>
      <c r="CN187" s="779">
        <f>SUM($AU107:CN107)</f>
        <v>0</v>
      </c>
      <c r="CO187" s="779">
        <f>SUM($AU107:CO107)</f>
        <v>0</v>
      </c>
      <c r="CP187" s="779">
        <f>SUM($AU107:CP107)</f>
        <v>0</v>
      </c>
      <c r="CQ187" s="779">
        <f>SUM($AU107:CQ107)</f>
        <v>0</v>
      </c>
      <c r="CR187" s="779">
        <f>SUM($AU107:CR107)</f>
        <v>0</v>
      </c>
      <c r="CS187" s="779">
        <f>SUM($AU107:CS107)</f>
        <v>0</v>
      </c>
      <c r="CT187" s="779">
        <f>SUM($AU107:CT107)</f>
        <v>0</v>
      </c>
      <c r="CU187" s="779">
        <f>SUM($AU107:CU107)</f>
        <v>0</v>
      </c>
      <c r="CV187" s="779">
        <f>SUM($AU107:CV107)</f>
        <v>0</v>
      </c>
      <c r="CW187" s="779">
        <f>SUM($AU107:CW107)</f>
        <v>0</v>
      </c>
      <c r="CX187" s="779">
        <f>SUM($AU107:CX107)</f>
        <v>0</v>
      </c>
      <c r="CY187" s="779">
        <f>SUM($AU107:CY107)</f>
        <v>0</v>
      </c>
      <c r="CZ187" s="779">
        <f>SUM($AU107:CZ107)</f>
        <v>0</v>
      </c>
      <c r="DA187" s="779">
        <f>SUM($AU107:DA107)</f>
        <v>0</v>
      </c>
      <c r="DB187" s="779">
        <f>SUM($AU107:DB107)</f>
        <v>0</v>
      </c>
      <c r="DC187" s="779">
        <f>SUM($AU107:DC107)</f>
        <v>0</v>
      </c>
      <c r="DD187" s="779">
        <f>SUM($AU107:DD107)</f>
        <v>0</v>
      </c>
      <c r="DE187" s="779">
        <f>SUM($AU107:DE107)</f>
        <v>0</v>
      </c>
      <c r="DF187" s="779">
        <f>SUM($AU107:DF107)</f>
        <v>0</v>
      </c>
      <c r="DG187" s="779">
        <f>SUM($AU107:DG107)</f>
        <v>0</v>
      </c>
      <c r="DH187" s="779">
        <f>SUM($AU107:DH107)</f>
        <v>0</v>
      </c>
      <c r="DI187" s="779">
        <f>SUM($AU107:DI107)</f>
        <v>0</v>
      </c>
      <c r="DJ187" s="779">
        <f>SUM($AU107:DJ107)</f>
        <v>0</v>
      </c>
      <c r="DK187" s="779">
        <f>SUM($AU107:DK107)</f>
        <v>0</v>
      </c>
    </row>
    <row r="188" spans="47:115" x14ac:dyDescent="0.15">
      <c r="AU188" s="768">
        <f>SUM($AU108:AU108)</f>
        <v>0</v>
      </c>
      <c r="AV188" s="779">
        <f>SUM($AU108:AV108)</f>
        <v>0</v>
      </c>
      <c r="AW188" s="779">
        <f>SUM($AU108:AW108)</f>
        <v>0</v>
      </c>
      <c r="AX188" s="779">
        <f>SUM($AU108:AX108)</f>
        <v>0</v>
      </c>
      <c r="AY188" s="779">
        <f>SUM($AU108:AY108)</f>
        <v>0</v>
      </c>
      <c r="AZ188" s="779">
        <f>SUM($AU108:AZ108)</f>
        <v>0</v>
      </c>
      <c r="BA188" s="779">
        <f>SUM($AU108:BA108)</f>
        <v>0</v>
      </c>
      <c r="BB188" s="779">
        <f>SUM($AU108:BB108)</f>
        <v>0</v>
      </c>
      <c r="BC188" s="779">
        <f>SUM($AU108:BC108)</f>
        <v>0</v>
      </c>
      <c r="BD188" s="779">
        <f>SUM($AU108:BD108)</f>
        <v>0</v>
      </c>
      <c r="BE188" s="779">
        <f>SUM($AU108:BE108)</f>
        <v>0</v>
      </c>
      <c r="BF188" s="779">
        <f>SUM($AU108:BF108)</f>
        <v>0</v>
      </c>
      <c r="BG188" s="779">
        <f>SUM($AU108:BG108)</f>
        <v>0</v>
      </c>
      <c r="BH188" s="779">
        <f>SUM($AU108:BH108)</f>
        <v>0</v>
      </c>
      <c r="BI188" s="779">
        <f>SUM($AU108:BI108)</f>
        <v>0</v>
      </c>
      <c r="BJ188" s="779">
        <f>SUM($AU108:BJ108)</f>
        <v>0</v>
      </c>
      <c r="BK188" s="779">
        <f>SUM($AU108:BK108)</f>
        <v>0</v>
      </c>
      <c r="BL188" s="779">
        <f>SUM($AU108:BL108)</f>
        <v>0</v>
      </c>
      <c r="BM188" s="779">
        <f>SUM($AU108:BM108)</f>
        <v>0</v>
      </c>
      <c r="BN188" s="779">
        <f>SUM($AU108:BN108)</f>
        <v>0</v>
      </c>
      <c r="BO188" s="779">
        <f>SUM($AU108:BO108)</f>
        <v>0</v>
      </c>
      <c r="BP188" s="779">
        <f>SUM($AU108:BP108)</f>
        <v>0</v>
      </c>
      <c r="BQ188" s="779">
        <f>SUM($AU108:BQ108)</f>
        <v>0</v>
      </c>
      <c r="BR188" s="779">
        <f>SUM($AU108:BR108)</f>
        <v>0</v>
      </c>
      <c r="BS188" s="779">
        <f>SUM($AU108:BS108)</f>
        <v>0</v>
      </c>
      <c r="BT188" s="779">
        <f>SUM($AU108:BT108)</f>
        <v>0</v>
      </c>
      <c r="BU188" s="779">
        <f>SUM($AU108:BU108)</f>
        <v>0</v>
      </c>
      <c r="BV188" s="779">
        <f>SUM($AU108:BV108)</f>
        <v>0</v>
      </c>
      <c r="BW188" s="779">
        <f>SUM($AU108:BW108)</f>
        <v>0</v>
      </c>
      <c r="BX188" s="779">
        <f>SUM($AU108:BX108)</f>
        <v>0</v>
      </c>
      <c r="BY188" s="779">
        <f>SUM($AU108:BY108)</f>
        <v>0</v>
      </c>
      <c r="BZ188" s="779">
        <f>SUM($AU108:BZ108)</f>
        <v>0</v>
      </c>
      <c r="CA188" s="779">
        <f>SUM($AU108:CA108)</f>
        <v>0</v>
      </c>
      <c r="CB188" s="779">
        <f>SUM($AU108:CB108)</f>
        <v>0</v>
      </c>
      <c r="CC188" s="779">
        <f>SUM($AU108:CC108)</f>
        <v>0</v>
      </c>
      <c r="CD188" s="779">
        <f>SUM($AU108:CD108)</f>
        <v>0</v>
      </c>
      <c r="CE188" s="779">
        <f>SUM($AU108:CE108)</f>
        <v>0</v>
      </c>
      <c r="CF188" s="779">
        <f>SUM($AU108:CF108)</f>
        <v>0</v>
      </c>
      <c r="CG188" s="779">
        <f>SUM($AU108:CG108)</f>
        <v>0</v>
      </c>
      <c r="CH188" s="779">
        <f>SUM($AU108:CH108)</f>
        <v>0</v>
      </c>
      <c r="CI188" s="779">
        <f>SUM($AU108:CI108)</f>
        <v>0</v>
      </c>
      <c r="CJ188" s="779">
        <f>SUM($AU108:CJ108)</f>
        <v>0</v>
      </c>
      <c r="CK188" s="779">
        <f>SUM($AU108:CK108)</f>
        <v>0</v>
      </c>
      <c r="CL188" s="779">
        <f>SUM($AU108:CL108)</f>
        <v>0</v>
      </c>
      <c r="CM188" s="779">
        <f>SUM($AU108:CM108)</f>
        <v>0</v>
      </c>
      <c r="CN188" s="779">
        <f>SUM($AU108:CN108)</f>
        <v>0</v>
      </c>
      <c r="CO188" s="779">
        <f>SUM($AU108:CO108)</f>
        <v>0</v>
      </c>
      <c r="CP188" s="779">
        <f>SUM($AU108:CP108)</f>
        <v>0</v>
      </c>
      <c r="CQ188" s="779">
        <f>SUM($AU108:CQ108)</f>
        <v>0</v>
      </c>
      <c r="CR188" s="779">
        <f>SUM($AU108:CR108)</f>
        <v>0</v>
      </c>
      <c r="CS188" s="779">
        <f>SUM($AU108:CS108)</f>
        <v>0</v>
      </c>
      <c r="CT188" s="779">
        <f>SUM($AU108:CT108)</f>
        <v>0</v>
      </c>
      <c r="CU188" s="779">
        <f>SUM($AU108:CU108)</f>
        <v>0</v>
      </c>
      <c r="CV188" s="779">
        <f>SUM($AU108:CV108)</f>
        <v>0</v>
      </c>
      <c r="CW188" s="779">
        <f>SUM($AU108:CW108)</f>
        <v>0</v>
      </c>
      <c r="CX188" s="779">
        <f>SUM($AU108:CX108)</f>
        <v>0</v>
      </c>
      <c r="CY188" s="779">
        <f>SUM($AU108:CY108)</f>
        <v>0</v>
      </c>
      <c r="CZ188" s="779">
        <f>SUM($AU108:CZ108)</f>
        <v>0</v>
      </c>
      <c r="DA188" s="779">
        <f>SUM($AU108:DA108)</f>
        <v>0</v>
      </c>
      <c r="DB188" s="779">
        <f>SUM($AU108:DB108)</f>
        <v>0</v>
      </c>
      <c r="DC188" s="779">
        <f>SUM($AU108:DC108)</f>
        <v>0</v>
      </c>
      <c r="DD188" s="779">
        <f>SUM($AU108:DD108)</f>
        <v>0</v>
      </c>
      <c r="DE188" s="779">
        <f>SUM($AU108:DE108)</f>
        <v>0</v>
      </c>
      <c r="DF188" s="779">
        <f>SUM($AU108:DF108)</f>
        <v>0</v>
      </c>
      <c r="DG188" s="779">
        <f>SUM($AU108:DG108)</f>
        <v>0</v>
      </c>
      <c r="DH188" s="779">
        <f>SUM($AU108:DH108)</f>
        <v>0</v>
      </c>
      <c r="DI188" s="779">
        <f>SUM($AU108:DI108)</f>
        <v>0</v>
      </c>
      <c r="DJ188" s="779">
        <f>SUM($AU108:DJ108)</f>
        <v>0</v>
      </c>
      <c r="DK188" s="779">
        <f>SUM($AU108:DK108)</f>
        <v>0</v>
      </c>
    </row>
    <row r="189" spans="47:115" x14ac:dyDescent="0.15">
      <c r="AU189" s="768">
        <f>SUM($AU109:AU109)</f>
        <v>0</v>
      </c>
      <c r="AV189" s="779">
        <f>SUM($AU109:AV109)</f>
        <v>0</v>
      </c>
      <c r="AW189" s="779">
        <f>SUM($AU109:AW109)</f>
        <v>0</v>
      </c>
      <c r="AX189" s="779">
        <f>SUM($AU109:AX109)</f>
        <v>0</v>
      </c>
      <c r="AY189" s="779">
        <f>SUM($AU109:AY109)</f>
        <v>0</v>
      </c>
      <c r="AZ189" s="779">
        <f>SUM($AU109:AZ109)</f>
        <v>0</v>
      </c>
      <c r="BA189" s="779">
        <f>SUM($AU109:BA109)</f>
        <v>0</v>
      </c>
      <c r="BB189" s="779">
        <f>SUM($AU109:BB109)</f>
        <v>0</v>
      </c>
      <c r="BC189" s="779">
        <f>SUM($AU109:BC109)</f>
        <v>0</v>
      </c>
      <c r="BD189" s="779">
        <f>SUM($AU109:BD109)</f>
        <v>0</v>
      </c>
      <c r="BE189" s="779">
        <f>SUM($AU109:BE109)</f>
        <v>0</v>
      </c>
      <c r="BF189" s="779">
        <f>SUM($AU109:BF109)</f>
        <v>0</v>
      </c>
      <c r="BG189" s="779">
        <f>SUM($AU109:BG109)</f>
        <v>0</v>
      </c>
      <c r="BH189" s="779">
        <f>SUM($AU109:BH109)</f>
        <v>0</v>
      </c>
      <c r="BI189" s="779">
        <f>SUM($AU109:BI109)</f>
        <v>0</v>
      </c>
      <c r="BJ189" s="779">
        <f>SUM($AU109:BJ109)</f>
        <v>0</v>
      </c>
      <c r="BK189" s="779">
        <f>SUM($AU109:BK109)</f>
        <v>0</v>
      </c>
      <c r="BL189" s="779">
        <f>SUM($AU109:BL109)</f>
        <v>0</v>
      </c>
      <c r="BM189" s="779">
        <f>SUM($AU109:BM109)</f>
        <v>0</v>
      </c>
      <c r="BN189" s="779">
        <f>SUM($AU109:BN109)</f>
        <v>0</v>
      </c>
      <c r="BO189" s="779">
        <f>SUM($AU109:BO109)</f>
        <v>0</v>
      </c>
      <c r="BP189" s="779">
        <f>SUM($AU109:BP109)</f>
        <v>0</v>
      </c>
      <c r="BQ189" s="779">
        <f>SUM($AU109:BQ109)</f>
        <v>0</v>
      </c>
      <c r="BR189" s="779">
        <f>SUM($AU109:BR109)</f>
        <v>0</v>
      </c>
      <c r="BS189" s="779">
        <f>SUM($AU109:BS109)</f>
        <v>0</v>
      </c>
      <c r="BT189" s="779">
        <f>SUM($AU109:BT109)</f>
        <v>0</v>
      </c>
      <c r="BU189" s="779">
        <f>SUM($AU109:BU109)</f>
        <v>0</v>
      </c>
      <c r="BV189" s="779">
        <f>SUM($AU109:BV109)</f>
        <v>0</v>
      </c>
      <c r="BW189" s="779">
        <f>SUM($AU109:BW109)</f>
        <v>0</v>
      </c>
      <c r="BX189" s="779">
        <f>SUM($AU109:BX109)</f>
        <v>0</v>
      </c>
      <c r="BY189" s="779">
        <f>SUM($AU109:BY109)</f>
        <v>0</v>
      </c>
      <c r="BZ189" s="779">
        <f>SUM($AU109:BZ109)</f>
        <v>0</v>
      </c>
      <c r="CA189" s="779">
        <f>SUM($AU109:CA109)</f>
        <v>0</v>
      </c>
      <c r="CB189" s="779">
        <f>SUM($AU109:CB109)</f>
        <v>0</v>
      </c>
      <c r="CC189" s="779">
        <f>SUM($AU109:CC109)</f>
        <v>0</v>
      </c>
      <c r="CD189" s="779">
        <f>SUM($AU109:CD109)</f>
        <v>0</v>
      </c>
      <c r="CE189" s="779">
        <f>SUM($AU109:CE109)</f>
        <v>0</v>
      </c>
      <c r="CF189" s="779">
        <f>SUM($AU109:CF109)</f>
        <v>0</v>
      </c>
      <c r="CG189" s="779">
        <f>SUM($AU109:CG109)</f>
        <v>0</v>
      </c>
      <c r="CH189" s="779">
        <f>SUM($AU109:CH109)</f>
        <v>0</v>
      </c>
      <c r="CI189" s="779">
        <f>SUM($AU109:CI109)</f>
        <v>0</v>
      </c>
      <c r="CJ189" s="779">
        <f>SUM($AU109:CJ109)</f>
        <v>0</v>
      </c>
      <c r="CK189" s="779">
        <f>SUM($AU109:CK109)</f>
        <v>0</v>
      </c>
      <c r="CL189" s="779">
        <f>SUM($AU109:CL109)</f>
        <v>0</v>
      </c>
      <c r="CM189" s="779">
        <f>SUM($AU109:CM109)</f>
        <v>0</v>
      </c>
      <c r="CN189" s="779">
        <f>SUM($AU109:CN109)</f>
        <v>0</v>
      </c>
      <c r="CO189" s="779">
        <f>SUM($AU109:CO109)</f>
        <v>0</v>
      </c>
      <c r="CP189" s="779">
        <f>SUM($AU109:CP109)</f>
        <v>0</v>
      </c>
      <c r="CQ189" s="779">
        <f>SUM($AU109:CQ109)</f>
        <v>0</v>
      </c>
      <c r="CR189" s="779">
        <f>SUM($AU109:CR109)</f>
        <v>0</v>
      </c>
      <c r="CS189" s="779">
        <f>SUM($AU109:CS109)</f>
        <v>0</v>
      </c>
      <c r="CT189" s="779">
        <f>SUM($AU109:CT109)</f>
        <v>0</v>
      </c>
      <c r="CU189" s="779">
        <f>SUM($AU109:CU109)</f>
        <v>0</v>
      </c>
      <c r="CV189" s="779">
        <f>SUM($AU109:CV109)</f>
        <v>0</v>
      </c>
      <c r="CW189" s="779">
        <f>SUM($AU109:CW109)</f>
        <v>0</v>
      </c>
      <c r="CX189" s="779">
        <f>SUM($AU109:CX109)</f>
        <v>0</v>
      </c>
      <c r="CY189" s="779">
        <f>SUM($AU109:CY109)</f>
        <v>0</v>
      </c>
      <c r="CZ189" s="779">
        <f>SUM($AU109:CZ109)</f>
        <v>0</v>
      </c>
      <c r="DA189" s="779">
        <f>SUM($AU109:DA109)</f>
        <v>0</v>
      </c>
      <c r="DB189" s="779">
        <f>SUM($AU109:DB109)</f>
        <v>0</v>
      </c>
      <c r="DC189" s="779">
        <f>SUM($AU109:DC109)</f>
        <v>0</v>
      </c>
      <c r="DD189" s="779">
        <f>SUM($AU109:DD109)</f>
        <v>0</v>
      </c>
      <c r="DE189" s="779">
        <f>SUM($AU109:DE109)</f>
        <v>0</v>
      </c>
      <c r="DF189" s="779">
        <f>SUM($AU109:DF109)</f>
        <v>0</v>
      </c>
      <c r="DG189" s="779">
        <f>SUM($AU109:DG109)</f>
        <v>0</v>
      </c>
      <c r="DH189" s="779">
        <f>SUM($AU109:DH109)</f>
        <v>0</v>
      </c>
      <c r="DI189" s="779">
        <f>SUM($AU109:DI109)</f>
        <v>0</v>
      </c>
      <c r="DJ189" s="779">
        <f>SUM($AU109:DJ109)</f>
        <v>0</v>
      </c>
      <c r="DK189" s="779">
        <f>SUM($AU109:DK109)</f>
        <v>0</v>
      </c>
    </row>
    <row r="190" spans="47:115" x14ac:dyDescent="0.15">
      <c r="AU190" s="768">
        <f>SUM($AU110:AU110)</f>
        <v>0</v>
      </c>
      <c r="AV190" s="779">
        <f>SUM($AU110:AV110)</f>
        <v>0</v>
      </c>
      <c r="AW190" s="779">
        <f>SUM($AU110:AW110)</f>
        <v>0</v>
      </c>
      <c r="AX190" s="779">
        <f>SUM($AU110:AX110)</f>
        <v>0</v>
      </c>
      <c r="AY190" s="779">
        <f>SUM($AU110:AY110)</f>
        <v>0</v>
      </c>
      <c r="AZ190" s="779">
        <f>SUM($AU110:AZ110)</f>
        <v>0</v>
      </c>
      <c r="BA190" s="779">
        <f>SUM($AU110:BA110)</f>
        <v>0</v>
      </c>
      <c r="BB190" s="779">
        <f>SUM($AU110:BB110)</f>
        <v>0</v>
      </c>
      <c r="BC190" s="779">
        <f>SUM($AU110:BC110)</f>
        <v>0</v>
      </c>
      <c r="BD190" s="779">
        <f>SUM($AU110:BD110)</f>
        <v>0</v>
      </c>
      <c r="BE190" s="779">
        <f>SUM($AU110:BE110)</f>
        <v>0</v>
      </c>
      <c r="BF190" s="779">
        <f>SUM($AU110:BF110)</f>
        <v>0</v>
      </c>
      <c r="BG190" s="779">
        <f>SUM($AU110:BG110)</f>
        <v>0</v>
      </c>
      <c r="BH190" s="779">
        <f>SUM($AU110:BH110)</f>
        <v>0</v>
      </c>
      <c r="BI190" s="779">
        <f>SUM($AU110:BI110)</f>
        <v>0</v>
      </c>
      <c r="BJ190" s="779">
        <f>SUM($AU110:BJ110)</f>
        <v>0</v>
      </c>
      <c r="BK190" s="779">
        <f>SUM($AU110:BK110)</f>
        <v>0</v>
      </c>
      <c r="BL190" s="779">
        <f>SUM($AU110:BL110)</f>
        <v>0</v>
      </c>
      <c r="BM190" s="779">
        <f>SUM($AU110:BM110)</f>
        <v>0</v>
      </c>
      <c r="BN190" s="779">
        <f>SUM($AU110:BN110)</f>
        <v>0</v>
      </c>
      <c r="BO190" s="779">
        <f>SUM($AU110:BO110)</f>
        <v>0</v>
      </c>
      <c r="BP190" s="779">
        <f>SUM($AU110:BP110)</f>
        <v>0</v>
      </c>
      <c r="BQ190" s="779">
        <f>SUM($AU110:BQ110)</f>
        <v>0</v>
      </c>
      <c r="BR190" s="779">
        <f>SUM($AU110:BR110)</f>
        <v>0</v>
      </c>
      <c r="BS190" s="779">
        <f>SUM($AU110:BS110)</f>
        <v>0</v>
      </c>
      <c r="BT190" s="779">
        <f>SUM($AU110:BT110)</f>
        <v>0</v>
      </c>
      <c r="BU190" s="779">
        <f>SUM($AU110:BU110)</f>
        <v>0</v>
      </c>
      <c r="BV190" s="779">
        <f>SUM($AU110:BV110)</f>
        <v>0</v>
      </c>
      <c r="BW190" s="779">
        <f>SUM($AU110:BW110)</f>
        <v>0</v>
      </c>
      <c r="BX190" s="779">
        <f>SUM($AU110:BX110)</f>
        <v>0</v>
      </c>
      <c r="BY190" s="779">
        <f>SUM($AU110:BY110)</f>
        <v>0</v>
      </c>
      <c r="BZ190" s="779">
        <f>SUM($AU110:BZ110)</f>
        <v>0</v>
      </c>
      <c r="CA190" s="779">
        <f>SUM($AU110:CA110)</f>
        <v>0</v>
      </c>
      <c r="CB190" s="779">
        <f>SUM($AU110:CB110)</f>
        <v>0</v>
      </c>
      <c r="CC190" s="779">
        <f>SUM($AU110:CC110)</f>
        <v>0</v>
      </c>
      <c r="CD190" s="779">
        <f>SUM($AU110:CD110)</f>
        <v>0</v>
      </c>
      <c r="CE190" s="779">
        <f>SUM($AU110:CE110)</f>
        <v>0</v>
      </c>
      <c r="CF190" s="779">
        <f>SUM($AU110:CF110)</f>
        <v>0</v>
      </c>
      <c r="CG190" s="779">
        <f>SUM($AU110:CG110)</f>
        <v>0</v>
      </c>
      <c r="CH190" s="779">
        <f>SUM($AU110:CH110)</f>
        <v>0</v>
      </c>
      <c r="CI190" s="779">
        <f>SUM($AU110:CI110)</f>
        <v>0</v>
      </c>
      <c r="CJ190" s="779">
        <f>SUM($AU110:CJ110)</f>
        <v>0</v>
      </c>
      <c r="CK190" s="779">
        <f>SUM($AU110:CK110)</f>
        <v>0</v>
      </c>
      <c r="CL190" s="779">
        <f>SUM($AU110:CL110)</f>
        <v>0</v>
      </c>
      <c r="CM190" s="779">
        <f>SUM($AU110:CM110)</f>
        <v>0</v>
      </c>
      <c r="CN190" s="779">
        <f>SUM($AU110:CN110)</f>
        <v>0</v>
      </c>
      <c r="CO190" s="779">
        <f>SUM($AU110:CO110)</f>
        <v>0</v>
      </c>
      <c r="CP190" s="779">
        <f>SUM($AU110:CP110)</f>
        <v>0</v>
      </c>
      <c r="CQ190" s="779">
        <f>SUM($AU110:CQ110)</f>
        <v>0</v>
      </c>
      <c r="CR190" s="779">
        <f>SUM($AU110:CR110)</f>
        <v>0</v>
      </c>
      <c r="CS190" s="779">
        <f>SUM($AU110:CS110)</f>
        <v>0</v>
      </c>
      <c r="CT190" s="779">
        <f>SUM($AU110:CT110)</f>
        <v>0</v>
      </c>
      <c r="CU190" s="779">
        <f>SUM($AU110:CU110)</f>
        <v>0</v>
      </c>
      <c r="CV190" s="779">
        <f>SUM($AU110:CV110)</f>
        <v>0</v>
      </c>
      <c r="CW190" s="779">
        <f>SUM($AU110:CW110)</f>
        <v>0</v>
      </c>
      <c r="CX190" s="779">
        <f>SUM($AU110:CX110)</f>
        <v>0</v>
      </c>
      <c r="CY190" s="779">
        <f>SUM($AU110:CY110)</f>
        <v>0</v>
      </c>
      <c r="CZ190" s="779">
        <f>SUM($AU110:CZ110)</f>
        <v>0</v>
      </c>
      <c r="DA190" s="779">
        <f>SUM($AU110:DA110)</f>
        <v>0</v>
      </c>
      <c r="DB190" s="779">
        <f>SUM($AU110:DB110)</f>
        <v>0</v>
      </c>
      <c r="DC190" s="779">
        <f>SUM($AU110:DC110)</f>
        <v>0</v>
      </c>
      <c r="DD190" s="779">
        <f>SUM($AU110:DD110)</f>
        <v>0</v>
      </c>
      <c r="DE190" s="779">
        <f>SUM($AU110:DE110)</f>
        <v>0</v>
      </c>
      <c r="DF190" s="779">
        <f>SUM($AU110:DF110)</f>
        <v>0</v>
      </c>
      <c r="DG190" s="779">
        <f>SUM($AU110:DG110)</f>
        <v>0</v>
      </c>
      <c r="DH190" s="779">
        <f>SUM($AU110:DH110)</f>
        <v>0</v>
      </c>
      <c r="DI190" s="779">
        <f>SUM($AU110:DI110)</f>
        <v>0</v>
      </c>
      <c r="DJ190" s="779">
        <f>SUM($AU110:DJ110)</f>
        <v>0</v>
      </c>
      <c r="DK190" s="779">
        <f>SUM($AU110:DK110)</f>
        <v>0</v>
      </c>
    </row>
    <row r="191" spans="47:115" x14ac:dyDescent="0.15">
      <c r="AU191" s="768">
        <f>SUM($AU111:AU111)</f>
        <v>0</v>
      </c>
      <c r="AV191" s="779">
        <f>SUM($AU111:AV111)</f>
        <v>0</v>
      </c>
      <c r="AW191" s="779">
        <f>SUM($AU111:AW111)</f>
        <v>0</v>
      </c>
      <c r="AX191" s="779">
        <f>SUM($AU111:AX111)</f>
        <v>0</v>
      </c>
      <c r="AY191" s="779">
        <f>SUM($AU111:AY111)</f>
        <v>0</v>
      </c>
      <c r="AZ191" s="779">
        <f>SUM($AU111:AZ111)</f>
        <v>0</v>
      </c>
      <c r="BA191" s="779">
        <f>SUM($AU111:BA111)</f>
        <v>0</v>
      </c>
      <c r="BB191" s="779">
        <f>SUM($AU111:BB111)</f>
        <v>0</v>
      </c>
      <c r="BC191" s="779">
        <f>SUM($AU111:BC111)</f>
        <v>0</v>
      </c>
      <c r="BD191" s="779">
        <f>SUM($AU111:BD111)</f>
        <v>0</v>
      </c>
      <c r="BE191" s="779">
        <f>SUM($AU111:BE111)</f>
        <v>0</v>
      </c>
      <c r="BF191" s="779">
        <f>SUM($AU111:BF111)</f>
        <v>0</v>
      </c>
      <c r="BG191" s="779">
        <f>SUM($AU111:BG111)</f>
        <v>0</v>
      </c>
      <c r="BH191" s="779">
        <f>SUM($AU111:BH111)</f>
        <v>0</v>
      </c>
      <c r="BI191" s="779">
        <f>SUM($AU111:BI111)</f>
        <v>0</v>
      </c>
      <c r="BJ191" s="779">
        <f>SUM($AU111:BJ111)</f>
        <v>0</v>
      </c>
      <c r="BK191" s="779">
        <f>SUM($AU111:BK111)</f>
        <v>0</v>
      </c>
      <c r="BL191" s="779">
        <f>SUM($AU111:BL111)</f>
        <v>0</v>
      </c>
      <c r="BM191" s="779">
        <f>SUM($AU111:BM111)</f>
        <v>0</v>
      </c>
      <c r="BN191" s="779">
        <f>SUM($AU111:BN111)</f>
        <v>0</v>
      </c>
      <c r="BO191" s="779">
        <f>SUM($AU111:BO111)</f>
        <v>0</v>
      </c>
      <c r="BP191" s="779">
        <f>SUM($AU111:BP111)</f>
        <v>0</v>
      </c>
      <c r="BQ191" s="779">
        <f>SUM($AU111:BQ111)</f>
        <v>0</v>
      </c>
      <c r="BR191" s="779">
        <f>SUM($AU111:BR111)</f>
        <v>0</v>
      </c>
      <c r="BS191" s="779">
        <f>SUM($AU111:BS111)</f>
        <v>0</v>
      </c>
      <c r="BT191" s="779">
        <f>SUM($AU111:BT111)</f>
        <v>0</v>
      </c>
      <c r="BU191" s="779">
        <f>SUM($AU111:BU111)</f>
        <v>0</v>
      </c>
      <c r="BV191" s="779">
        <f>SUM($AU111:BV111)</f>
        <v>0</v>
      </c>
      <c r="BW191" s="779">
        <f>SUM($AU111:BW111)</f>
        <v>0</v>
      </c>
      <c r="BX191" s="779">
        <f>SUM($AU111:BX111)</f>
        <v>0</v>
      </c>
      <c r="BY191" s="779">
        <f>SUM($AU111:BY111)</f>
        <v>0</v>
      </c>
      <c r="BZ191" s="779">
        <f>SUM($AU111:BZ111)</f>
        <v>0</v>
      </c>
      <c r="CA191" s="779">
        <f>SUM($AU111:CA111)</f>
        <v>0</v>
      </c>
      <c r="CB191" s="779">
        <f>SUM($AU111:CB111)</f>
        <v>0</v>
      </c>
      <c r="CC191" s="779">
        <f>SUM($AU111:CC111)</f>
        <v>0</v>
      </c>
      <c r="CD191" s="779">
        <f>SUM($AU111:CD111)</f>
        <v>0</v>
      </c>
      <c r="CE191" s="779">
        <f>SUM($AU111:CE111)</f>
        <v>0</v>
      </c>
      <c r="CF191" s="779">
        <f>SUM($AU111:CF111)</f>
        <v>0</v>
      </c>
      <c r="CG191" s="779">
        <f>SUM($AU111:CG111)</f>
        <v>0</v>
      </c>
      <c r="CH191" s="779">
        <f>SUM($AU111:CH111)</f>
        <v>0</v>
      </c>
      <c r="CI191" s="779">
        <f>SUM($AU111:CI111)</f>
        <v>0</v>
      </c>
      <c r="CJ191" s="779">
        <f>SUM($AU111:CJ111)</f>
        <v>0</v>
      </c>
      <c r="CK191" s="779">
        <f>SUM($AU111:CK111)</f>
        <v>0</v>
      </c>
      <c r="CL191" s="779">
        <f>SUM($AU111:CL111)</f>
        <v>0</v>
      </c>
      <c r="CM191" s="779">
        <f>SUM($AU111:CM111)</f>
        <v>0</v>
      </c>
      <c r="CN191" s="779">
        <f>SUM($AU111:CN111)</f>
        <v>0</v>
      </c>
      <c r="CO191" s="779">
        <f>SUM($AU111:CO111)</f>
        <v>0</v>
      </c>
      <c r="CP191" s="779">
        <f>SUM($AU111:CP111)</f>
        <v>0</v>
      </c>
      <c r="CQ191" s="779">
        <f>SUM($AU111:CQ111)</f>
        <v>0</v>
      </c>
      <c r="CR191" s="779">
        <f>SUM($AU111:CR111)</f>
        <v>0</v>
      </c>
      <c r="CS191" s="779">
        <f>SUM($AU111:CS111)</f>
        <v>0</v>
      </c>
      <c r="CT191" s="779">
        <f>SUM($AU111:CT111)</f>
        <v>0</v>
      </c>
      <c r="CU191" s="779">
        <f>SUM($AU111:CU111)</f>
        <v>0</v>
      </c>
      <c r="CV191" s="779">
        <f>SUM($AU111:CV111)</f>
        <v>0</v>
      </c>
      <c r="CW191" s="779">
        <f>SUM($AU111:CW111)</f>
        <v>0</v>
      </c>
      <c r="CX191" s="779">
        <f>SUM($AU111:CX111)</f>
        <v>0</v>
      </c>
      <c r="CY191" s="779">
        <f>SUM($AU111:CY111)</f>
        <v>0</v>
      </c>
      <c r="CZ191" s="779">
        <f>SUM($AU111:CZ111)</f>
        <v>0</v>
      </c>
      <c r="DA191" s="779">
        <f>SUM($AU111:DA111)</f>
        <v>0</v>
      </c>
      <c r="DB191" s="779">
        <f>SUM($AU111:DB111)</f>
        <v>0</v>
      </c>
      <c r="DC191" s="779">
        <f>SUM($AU111:DC111)</f>
        <v>0</v>
      </c>
      <c r="DD191" s="779">
        <f>SUM($AU111:DD111)</f>
        <v>0</v>
      </c>
      <c r="DE191" s="779">
        <f>SUM($AU111:DE111)</f>
        <v>0</v>
      </c>
      <c r="DF191" s="779">
        <f>SUM($AU111:DF111)</f>
        <v>0</v>
      </c>
      <c r="DG191" s="779">
        <f>SUM($AU111:DG111)</f>
        <v>0</v>
      </c>
      <c r="DH191" s="779">
        <f>SUM($AU111:DH111)</f>
        <v>0</v>
      </c>
      <c r="DI191" s="779">
        <f>SUM($AU111:DI111)</f>
        <v>0</v>
      </c>
      <c r="DJ191" s="779">
        <f>SUM($AU111:DJ111)</f>
        <v>0</v>
      </c>
      <c r="DK191" s="779">
        <f>SUM($AU111:DK111)</f>
        <v>0</v>
      </c>
    </row>
    <row r="192" spans="47:115" x14ac:dyDescent="0.15">
      <c r="AU192" s="768">
        <f>SUM($AU112:AU112)</f>
        <v>0</v>
      </c>
      <c r="AV192" s="779">
        <f>SUM($AU112:AV112)</f>
        <v>0</v>
      </c>
      <c r="AW192" s="779">
        <f>SUM($AU112:AW112)</f>
        <v>0</v>
      </c>
      <c r="AX192" s="779">
        <f>SUM($AU112:AX112)</f>
        <v>0</v>
      </c>
      <c r="AY192" s="779">
        <f>SUM($AU112:AY112)</f>
        <v>0</v>
      </c>
      <c r="AZ192" s="779">
        <f>SUM($AU112:AZ112)</f>
        <v>0</v>
      </c>
      <c r="BA192" s="779">
        <f>SUM($AU112:BA112)</f>
        <v>0</v>
      </c>
      <c r="BB192" s="779">
        <f>SUM($AU112:BB112)</f>
        <v>0</v>
      </c>
      <c r="BC192" s="779">
        <f>SUM($AU112:BC112)</f>
        <v>0</v>
      </c>
      <c r="BD192" s="779">
        <f>SUM($AU112:BD112)</f>
        <v>0</v>
      </c>
      <c r="BE192" s="779">
        <f>SUM($AU112:BE112)</f>
        <v>0</v>
      </c>
      <c r="BF192" s="779">
        <f>SUM($AU112:BF112)</f>
        <v>0</v>
      </c>
      <c r="BG192" s="779">
        <f>SUM($AU112:BG112)</f>
        <v>0</v>
      </c>
      <c r="BH192" s="779">
        <f>SUM($AU112:BH112)</f>
        <v>0</v>
      </c>
      <c r="BI192" s="779">
        <f>SUM($AU112:BI112)</f>
        <v>0</v>
      </c>
      <c r="BJ192" s="779">
        <f>SUM($AU112:BJ112)</f>
        <v>0</v>
      </c>
      <c r="BK192" s="779">
        <f>SUM($AU112:BK112)</f>
        <v>0</v>
      </c>
      <c r="BL192" s="779">
        <f>SUM($AU112:BL112)</f>
        <v>0</v>
      </c>
      <c r="BM192" s="779">
        <f>SUM($AU112:BM112)</f>
        <v>0</v>
      </c>
      <c r="BN192" s="779">
        <f>SUM($AU112:BN112)</f>
        <v>0</v>
      </c>
      <c r="BO192" s="779">
        <f>SUM($AU112:BO112)</f>
        <v>0</v>
      </c>
      <c r="BP192" s="779">
        <f>SUM($AU112:BP112)</f>
        <v>0</v>
      </c>
      <c r="BQ192" s="779">
        <f>SUM($AU112:BQ112)</f>
        <v>0</v>
      </c>
      <c r="BR192" s="779">
        <f>SUM($AU112:BR112)</f>
        <v>0</v>
      </c>
      <c r="BS192" s="779">
        <f>SUM($AU112:BS112)</f>
        <v>0</v>
      </c>
      <c r="BT192" s="779">
        <f>SUM($AU112:BT112)</f>
        <v>0</v>
      </c>
      <c r="BU192" s="779">
        <f>SUM($AU112:BU112)</f>
        <v>0</v>
      </c>
      <c r="BV192" s="779">
        <f>SUM($AU112:BV112)</f>
        <v>0</v>
      </c>
      <c r="BW192" s="779">
        <f>SUM($AU112:BW112)</f>
        <v>0</v>
      </c>
      <c r="BX192" s="779">
        <f>SUM($AU112:BX112)</f>
        <v>0</v>
      </c>
      <c r="BY192" s="779">
        <f>SUM($AU112:BY112)</f>
        <v>0</v>
      </c>
      <c r="BZ192" s="779">
        <f>SUM($AU112:BZ112)</f>
        <v>0</v>
      </c>
      <c r="CA192" s="779">
        <f>SUM($AU112:CA112)</f>
        <v>0</v>
      </c>
      <c r="CB192" s="779">
        <f>SUM($AU112:CB112)</f>
        <v>0</v>
      </c>
      <c r="CC192" s="779">
        <f>SUM($AU112:CC112)</f>
        <v>0</v>
      </c>
      <c r="CD192" s="779">
        <f>SUM($AU112:CD112)</f>
        <v>0</v>
      </c>
      <c r="CE192" s="779">
        <f>SUM($AU112:CE112)</f>
        <v>0</v>
      </c>
      <c r="CF192" s="779">
        <f>SUM($AU112:CF112)</f>
        <v>0</v>
      </c>
      <c r="CG192" s="779">
        <f>SUM($AU112:CG112)</f>
        <v>0</v>
      </c>
      <c r="CH192" s="779">
        <f>SUM($AU112:CH112)</f>
        <v>0</v>
      </c>
      <c r="CI192" s="779">
        <f>SUM($AU112:CI112)</f>
        <v>0</v>
      </c>
      <c r="CJ192" s="779">
        <f>SUM($AU112:CJ112)</f>
        <v>0</v>
      </c>
      <c r="CK192" s="779">
        <f>SUM($AU112:CK112)</f>
        <v>0</v>
      </c>
      <c r="CL192" s="779">
        <f>SUM($AU112:CL112)</f>
        <v>0</v>
      </c>
      <c r="CM192" s="779">
        <f>SUM($AU112:CM112)</f>
        <v>0</v>
      </c>
      <c r="CN192" s="779">
        <f>SUM($AU112:CN112)</f>
        <v>0</v>
      </c>
      <c r="CO192" s="779">
        <f>SUM($AU112:CO112)</f>
        <v>0</v>
      </c>
      <c r="CP192" s="779">
        <f>SUM($AU112:CP112)</f>
        <v>0</v>
      </c>
      <c r="CQ192" s="779">
        <f>SUM($AU112:CQ112)</f>
        <v>0</v>
      </c>
      <c r="CR192" s="779">
        <f>SUM($AU112:CR112)</f>
        <v>0</v>
      </c>
      <c r="CS192" s="779">
        <f>SUM($AU112:CS112)</f>
        <v>0</v>
      </c>
      <c r="CT192" s="779">
        <f>SUM($AU112:CT112)</f>
        <v>0</v>
      </c>
      <c r="CU192" s="779">
        <f>SUM($AU112:CU112)</f>
        <v>0</v>
      </c>
      <c r="CV192" s="779">
        <f>SUM($AU112:CV112)</f>
        <v>0</v>
      </c>
      <c r="CW192" s="779">
        <f>SUM($AU112:CW112)</f>
        <v>0</v>
      </c>
      <c r="CX192" s="779">
        <f>SUM($AU112:CX112)</f>
        <v>0</v>
      </c>
      <c r="CY192" s="779">
        <f>SUM($AU112:CY112)</f>
        <v>0</v>
      </c>
      <c r="CZ192" s="779">
        <f>SUM($AU112:CZ112)</f>
        <v>0</v>
      </c>
      <c r="DA192" s="779">
        <f>SUM($AU112:DA112)</f>
        <v>0</v>
      </c>
      <c r="DB192" s="779">
        <f>SUM($AU112:DB112)</f>
        <v>0</v>
      </c>
      <c r="DC192" s="779">
        <f>SUM($AU112:DC112)</f>
        <v>0</v>
      </c>
      <c r="DD192" s="779">
        <f>SUM($AU112:DD112)</f>
        <v>0</v>
      </c>
      <c r="DE192" s="779">
        <f>SUM($AU112:DE112)</f>
        <v>0</v>
      </c>
      <c r="DF192" s="779">
        <f>SUM($AU112:DF112)</f>
        <v>0</v>
      </c>
      <c r="DG192" s="779">
        <f>SUM($AU112:DG112)</f>
        <v>0</v>
      </c>
      <c r="DH192" s="779">
        <f>SUM($AU112:DH112)</f>
        <v>0</v>
      </c>
      <c r="DI192" s="779">
        <f>SUM($AU112:DI112)</f>
        <v>0</v>
      </c>
      <c r="DJ192" s="779">
        <f>SUM($AU112:DJ112)</f>
        <v>0</v>
      </c>
      <c r="DK192" s="779">
        <f>SUM($AU112:DK112)</f>
        <v>0</v>
      </c>
    </row>
    <row r="193" spans="47:115" x14ac:dyDescent="0.15">
      <c r="AU193" s="768">
        <f>SUM($AU113:AU113)</f>
        <v>0</v>
      </c>
      <c r="AV193" s="779">
        <f>SUM($AU113:AV113)</f>
        <v>0</v>
      </c>
      <c r="AW193" s="779">
        <f>SUM($AU113:AW113)</f>
        <v>0</v>
      </c>
      <c r="AX193" s="779">
        <f>SUM($AU113:AX113)</f>
        <v>0</v>
      </c>
      <c r="AY193" s="779">
        <f>SUM($AU113:AY113)</f>
        <v>0</v>
      </c>
      <c r="AZ193" s="779">
        <f>SUM($AU113:AZ113)</f>
        <v>0</v>
      </c>
      <c r="BA193" s="779">
        <f>SUM($AU113:BA113)</f>
        <v>0</v>
      </c>
      <c r="BB193" s="779">
        <f>SUM($AU113:BB113)</f>
        <v>0</v>
      </c>
      <c r="BC193" s="779">
        <f>SUM($AU113:BC113)</f>
        <v>0</v>
      </c>
      <c r="BD193" s="779">
        <f>SUM($AU113:BD113)</f>
        <v>0</v>
      </c>
      <c r="BE193" s="779">
        <f>SUM($AU113:BE113)</f>
        <v>0</v>
      </c>
      <c r="BF193" s="779">
        <f>SUM($AU113:BF113)</f>
        <v>0</v>
      </c>
      <c r="BG193" s="779">
        <f>SUM($AU113:BG113)</f>
        <v>0</v>
      </c>
      <c r="BH193" s="779">
        <f>SUM($AU113:BH113)</f>
        <v>0</v>
      </c>
      <c r="BI193" s="779">
        <f>SUM($AU113:BI113)</f>
        <v>0</v>
      </c>
      <c r="BJ193" s="779">
        <f>SUM($AU113:BJ113)</f>
        <v>0</v>
      </c>
      <c r="BK193" s="779">
        <f>SUM($AU113:BK113)</f>
        <v>0</v>
      </c>
      <c r="BL193" s="779">
        <f>SUM($AU113:BL113)</f>
        <v>0</v>
      </c>
      <c r="BM193" s="779">
        <f>SUM($AU113:BM113)</f>
        <v>0</v>
      </c>
      <c r="BN193" s="779">
        <f>SUM($AU113:BN113)</f>
        <v>0</v>
      </c>
      <c r="BO193" s="779">
        <f>SUM($AU113:BO113)</f>
        <v>0</v>
      </c>
      <c r="BP193" s="779">
        <f>SUM($AU113:BP113)</f>
        <v>0</v>
      </c>
      <c r="BQ193" s="779">
        <f>SUM($AU113:BQ113)</f>
        <v>0</v>
      </c>
      <c r="BR193" s="779">
        <f>SUM($AU113:BR113)</f>
        <v>0</v>
      </c>
      <c r="BS193" s="779">
        <f>SUM($AU113:BS113)</f>
        <v>0</v>
      </c>
      <c r="BT193" s="779">
        <f>SUM($AU113:BT113)</f>
        <v>0</v>
      </c>
      <c r="BU193" s="779">
        <f>SUM($AU113:BU113)</f>
        <v>0</v>
      </c>
      <c r="BV193" s="779">
        <f>SUM($AU113:BV113)</f>
        <v>0</v>
      </c>
      <c r="BW193" s="779">
        <f>SUM($AU113:BW113)</f>
        <v>0</v>
      </c>
      <c r="BX193" s="779">
        <f>SUM($AU113:BX113)</f>
        <v>0</v>
      </c>
      <c r="BY193" s="779">
        <f>SUM($AU113:BY113)</f>
        <v>0</v>
      </c>
      <c r="BZ193" s="779">
        <f>SUM($AU113:BZ113)</f>
        <v>0</v>
      </c>
      <c r="CA193" s="779">
        <f>SUM($AU113:CA113)</f>
        <v>0</v>
      </c>
      <c r="CB193" s="779">
        <f>SUM($AU113:CB113)</f>
        <v>0</v>
      </c>
      <c r="CC193" s="779">
        <f>SUM($AU113:CC113)</f>
        <v>0</v>
      </c>
      <c r="CD193" s="779">
        <f>SUM($AU113:CD113)</f>
        <v>0</v>
      </c>
      <c r="CE193" s="779">
        <f>SUM($AU113:CE113)</f>
        <v>0</v>
      </c>
      <c r="CF193" s="779">
        <f>SUM($AU113:CF113)</f>
        <v>0</v>
      </c>
      <c r="CG193" s="779">
        <f>SUM($AU113:CG113)</f>
        <v>0</v>
      </c>
      <c r="CH193" s="779">
        <f>SUM($AU113:CH113)</f>
        <v>0</v>
      </c>
      <c r="CI193" s="779">
        <f>SUM($AU113:CI113)</f>
        <v>0</v>
      </c>
      <c r="CJ193" s="779">
        <f>SUM($AU113:CJ113)</f>
        <v>0</v>
      </c>
      <c r="CK193" s="779">
        <f>SUM($AU113:CK113)</f>
        <v>0</v>
      </c>
      <c r="CL193" s="779">
        <f>SUM($AU113:CL113)</f>
        <v>0</v>
      </c>
      <c r="CM193" s="779">
        <f>SUM($AU113:CM113)</f>
        <v>0</v>
      </c>
      <c r="CN193" s="779">
        <f>SUM($AU113:CN113)</f>
        <v>0</v>
      </c>
      <c r="CO193" s="779">
        <f>SUM($AU113:CO113)</f>
        <v>0</v>
      </c>
      <c r="CP193" s="779">
        <f>SUM($AU113:CP113)</f>
        <v>0</v>
      </c>
      <c r="CQ193" s="779">
        <f>SUM($AU113:CQ113)</f>
        <v>0</v>
      </c>
      <c r="CR193" s="779">
        <f>SUM($AU113:CR113)</f>
        <v>0</v>
      </c>
      <c r="CS193" s="779">
        <f>SUM($AU113:CS113)</f>
        <v>0</v>
      </c>
      <c r="CT193" s="779">
        <f>SUM($AU113:CT113)</f>
        <v>0</v>
      </c>
      <c r="CU193" s="779">
        <f>SUM($AU113:CU113)</f>
        <v>0</v>
      </c>
      <c r="CV193" s="779">
        <f>SUM($AU113:CV113)</f>
        <v>0</v>
      </c>
      <c r="CW193" s="779">
        <f>SUM($AU113:CW113)</f>
        <v>0</v>
      </c>
      <c r="CX193" s="779">
        <f>SUM($AU113:CX113)</f>
        <v>0</v>
      </c>
      <c r="CY193" s="779">
        <f>SUM($AU113:CY113)</f>
        <v>0</v>
      </c>
      <c r="CZ193" s="779">
        <f>SUM($AU113:CZ113)</f>
        <v>0</v>
      </c>
      <c r="DA193" s="779">
        <f>SUM($AU113:DA113)</f>
        <v>0</v>
      </c>
      <c r="DB193" s="779">
        <f>SUM($AU113:DB113)</f>
        <v>0</v>
      </c>
      <c r="DC193" s="779">
        <f>SUM($AU113:DC113)</f>
        <v>0</v>
      </c>
      <c r="DD193" s="779">
        <f>SUM($AU113:DD113)</f>
        <v>0</v>
      </c>
      <c r="DE193" s="779">
        <f>SUM($AU113:DE113)</f>
        <v>0</v>
      </c>
      <c r="DF193" s="779">
        <f>SUM($AU113:DF113)</f>
        <v>0</v>
      </c>
      <c r="DG193" s="779">
        <f>SUM($AU113:DG113)</f>
        <v>0</v>
      </c>
      <c r="DH193" s="779">
        <f>SUM($AU113:DH113)</f>
        <v>0</v>
      </c>
      <c r="DI193" s="779">
        <f>SUM($AU113:DI113)</f>
        <v>0</v>
      </c>
      <c r="DJ193" s="779">
        <f>SUM($AU113:DJ113)</f>
        <v>0</v>
      </c>
      <c r="DK193" s="779">
        <f>SUM($AU113:DK113)</f>
        <v>0</v>
      </c>
    </row>
    <row r="194" spans="47:115" x14ac:dyDescent="0.15">
      <c r="AU194" s="768">
        <f>SUM($AU114:AU114)</f>
        <v>0</v>
      </c>
      <c r="AV194" s="779">
        <f>SUM($AU114:AV114)</f>
        <v>0</v>
      </c>
      <c r="AW194" s="779">
        <f>SUM($AU114:AW114)</f>
        <v>0</v>
      </c>
      <c r="AX194" s="779">
        <f>SUM($AU114:AX114)</f>
        <v>0</v>
      </c>
      <c r="AY194" s="779">
        <f>SUM($AU114:AY114)</f>
        <v>0</v>
      </c>
      <c r="AZ194" s="779">
        <f>SUM($AU114:AZ114)</f>
        <v>0</v>
      </c>
      <c r="BA194" s="779">
        <f>SUM($AU114:BA114)</f>
        <v>0</v>
      </c>
      <c r="BB194" s="779">
        <f>SUM($AU114:BB114)</f>
        <v>0</v>
      </c>
      <c r="BC194" s="779">
        <f>SUM($AU114:BC114)</f>
        <v>0</v>
      </c>
      <c r="BD194" s="779">
        <f>SUM($AU114:BD114)</f>
        <v>0</v>
      </c>
      <c r="BE194" s="779">
        <f>SUM($AU114:BE114)</f>
        <v>0</v>
      </c>
      <c r="BF194" s="779">
        <f>SUM($AU114:BF114)</f>
        <v>0</v>
      </c>
      <c r="BG194" s="779">
        <f>SUM($AU114:BG114)</f>
        <v>0</v>
      </c>
      <c r="BH194" s="779">
        <f>SUM($AU114:BH114)</f>
        <v>0</v>
      </c>
      <c r="BI194" s="779">
        <f>SUM($AU114:BI114)</f>
        <v>0</v>
      </c>
      <c r="BJ194" s="779">
        <f>SUM($AU114:BJ114)</f>
        <v>0</v>
      </c>
      <c r="BK194" s="779">
        <f>SUM($AU114:BK114)</f>
        <v>0</v>
      </c>
      <c r="BL194" s="779">
        <f>SUM($AU114:BL114)</f>
        <v>0</v>
      </c>
      <c r="BM194" s="779">
        <f>SUM($AU114:BM114)</f>
        <v>0</v>
      </c>
      <c r="BN194" s="779">
        <f>SUM($AU114:BN114)</f>
        <v>0</v>
      </c>
      <c r="BO194" s="779">
        <f>SUM($AU114:BO114)</f>
        <v>0</v>
      </c>
      <c r="BP194" s="779">
        <f>SUM($AU114:BP114)</f>
        <v>0</v>
      </c>
      <c r="BQ194" s="779">
        <f>SUM($AU114:BQ114)</f>
        <v>0</v>
      </c>
      <c r="BR194" s="779">
        <f>SUM($AU114:BR114)</f>
        <v>0</v>
      </c>
      <c r="BS194" s="779">
        <f>SUM($AU114:BS114)</f>
        <v>0</v>
      </c>
      <c r="BT194" s="779">
        <f>SUM($AU114:BT114)</f>
        <v>0</v>
      </c>
      <c r="BU194" s="779">
        <f>SUM($AU114:BU114)</f>
        <v>0</v>
      </c>
      <c r="BV194" s="779">
        <f>SUM($AU114:BV114)</f>
        <v>0</v>
      </c>
      <c r="BW194" s="779">
        <f>SUM($AU114:BW114)</f>
        <v>0</v>
      </c>
      <c r="BX194" s="779">
        <f>SUM($AU114:BX114)</f>
        <v>0</v>
      </c>
      <c r="BY194" s="779">
        <f>SUM($AU114:BY114)</f>
        <v>0</v>
      </c>
      <c r="BZ194" s="779">
        <f>SUM($AU114:BZ114)</f>
        <v>0</v>
      </c>
      <c r="CA194" s="779">
        <f>SUM($AU114:CA114)</f>
        <v>0</v>
      </c>
      <c r="CB194" s="779">
        <f>SUM($AU114:CB114)</f>
        <v>0</v>
      </c>
      <c r="CC194" s="779">
        <f>SUM($AU114:CC114)</f>
        <v>0</v>
      </c>
      <c r="CD194" s="779">
        <f>SUM($AU114:CD114)</f>
        <v>0</v>
      </c>
      <c r="CE194" s="779">
        <f>SUM($AU114:CE114)</f>
        <v>0</v>
      </c>
      <c r="CF194" s="779">
        <f>SUM($AU114:CF114)</f>
        <v>0</v>
      </c>
      <c r="CG194" s="779">
        <f>SUM($AU114:CG114)</f>
        <v>0</v>
      </c>
      <c r="CH194" s="779">
        <f>SUM($AU114:CH114)</f>
        <v>0</v>
      </c>
      <c r="CI194" s="779">
        <f>SUM($AU114:CI114)</f>
        <v>0</v>
      </c>
      <c r="CJ194" s="779">
        <f>SUM($AU114:CJ114)</f>
        <v>0</v>
      </c>
      <c r="CK194" s="779">
        <f>SUM($AU114:CK114)</f>
        <v>0</v>
      </c>
      <c r="CL194" s="779">
        <f>SUM($AU114:CL114)</f>
        <v>0</v>
      </c>
      <c r="CM194" s="779">
        <f>SUM($AU114:CM114)</f>
        <v>0</v>
      </c>
      <c r="CN194" s="779">
        <f>SUM($AU114:CN114)</f>
        <v>0</v>
      </c>
      <c r="CO194" s="779">
        <f>SUM($AU114:CO114)</f>
        <v>0</v>
      </c>
      <c r="CP194" s="779">
        <f>SUM($AU114:CP114)</f>
        <v>0</v>
      </c>
      <c r="CQ194" s="779">
        <f>SUM($AU114:CQ114)</f>
        <v>0</v>
      </c>
      <c r="CR194" s="779">
        <f>SUM($AU114:CR114)</f>
        <v>0</v>
      </c>
      <c r="CS194" s="779">
        <f>SUM($AU114:CS114)</f>
        <v>0</v>
      </c>
      <c r="CT194" s="779">
        <f>SUM($AU114:CT114)</f>
        <v>0</v>
      </c>
      <c r="CU194" s="779">
        <f>SUM($AU114:CU114)</f>
        <v>0</v>
      </c>
      <c r="CV194" s="779">
        <f>SUM($AU114:CV114)</f>
        <v>0</v>
      </c>
      <c r="CW194" s="779">
        <f>SUM($AU114:CW114)</f>
        <v>0</v>
      </c>
      <c r="CX194" s="779">
        <f>SUM($AU114:CX114)</f>
        <v>0</v>
      </c>
      <c r="CY194" s="779">
        <f>SUM($AU114:CY114)</f>
        <v>0</v>
      </c>
      <c r="CZ194" s="779">
        <f>SUM($AU114:CZ114)</f>
        <v>0</v>
      </c>
      <c r="DA194" s="779">
        <f>SUM($AU114:DA114)</f>
        <v>0</v>
      </c>
      <c r="DB194" s="779">
        <f>SUM($AU114:DB114)</f>
        <v>0</v>
      </c>
      <c r="DC194" s="779">
        <f>SUM($AU114:DC114)</f>
        <v>0</v>
      </c>
      <c r="DD194" s="779">
        <f>SUM($AU114:DD114)</f>
        <v>0</v>
      </c>
      <c r="DE194" s="779">
        <f>SUM($AU114:DE114)</f>
        <v>0</v>
      </c>
      <c r="DF194" s="779">
        <f>SUM($AU114:DF114)</f>
        <v>0</v>
      </c>
      <c r="DG194" s="779">
        <f>SUM($AU114:DG114)</f>
        <v>0</v>
      </c>
      <c r="DH194" s="779">
        <f>SUM($AU114:DH114)</f>
        <v>0</v>
      </c>
      <c r="DI194" s="779">
        <f>SUM($AU114:DI114)</f>
        <v>0</v>
      </c>
      <c r="DJ194" s="779">
        <f>SUM($AU114:DJ114)</f>
        <v>0</v>
      </c>
      <c r="DK194" s="779">
        <f>SUM($AU114:DK114)</f>
        <v>0</v>
      </c>
    </row>
    <row r="195" spans="47:115" x14ac:dyDescent="0.15">
      <c r="AU195" s="768">
        <f>SUM($AU115:AU115)</f>
        <v>0</v>
      </c>
      <c r="AV195" s="779">
        <f>SUM($AU115:AV115)</f>
        <v>0</v>
      </c>
      <c r="AW195" s="779">
        <f>SUM($AU115:AW115)</f>
        <v>0</v>
      </c>
      <c r="AX195" s="779">
        <f>SUM($AU115:AX115)</f>
        <v>0</v>
      </c>
      <c r="AY195" s="779">
        <f>SUM($AU115:AY115)</f>
        <v>0</v>
      </c>
      <c r="AZ195" s="779">
        <f>SUM($AU115:AZ115)</f>
        <v>0</v>
      </c>
      <c r="BA195" s="779">
        <f>SUM($AU115:BA115)</f>
        <v>0</v>
      </c>
      <c r="BB195" s="779">
        <f>SUM($AU115:BB115)</f>
        <v>0</v>
      </c>
      <c r="BC195" s="779">
        <f>SUM($AU115:BC115)</f>
        <v>0</v>
      </c>
      <c r="BD195" s="779">
        <f>SUM($AU115:BD115)</f>
        <v>0</v>
      </c>
      <c r="BE195" s="779">
        <f>SUM($AU115:BE115)</f>
        <v>0</v>
      </c>
      <c r="BF195" s="779">
        <f>SUM($AU115:BF115)</f>
        <v>0</v>
      </c>
      <c r="BG195" s="779">
        <f>SUM($AU115:BG115)</f>
        <v>0</v>
      </c>
      <c r="BH195" s="779">
        <f>SUM($AU115:BH115)</f>
        <v>0</v>
      </c>
      <c r="BI195" s="779">
        <f>SUM($AU115:BI115)</f>
        <v>0</v>
      </c>
      <c r="BJ195" s="779">
        <f>SUM($AU115:BJ115)</f>
        <v>0</v>
      </c>
      <c r="BK195" s="779">
        <f>SUM($AU115:BK115)</f>
        <v>0</v>
      </c>
      <c r="BL195" s="779">
        <f>SUM($AU115:BL115)</f>
        <v>0</v>
      </c>
      <c r="BM195" s="779">
        <f>SUM($AU115:BM115)</f>
        <v>0</v>
      </c>
      <c r="BN195" s="779">
        <f>SUM($AU115:BN115)</f>
        <v>0</v>
      </c>
      <c r="BO195" s="779">
        <f>SUM($AU115:BO115)</f>
        <v>0</v>
      </c>
      <c r="BP195" s="779">
        <f>SUM($AU115:BP115)</f>
        <v>0</v>
      </c>
      <c r="BQ195" s="779">
        <f>SUM($AU115:BQ115)</f>
        <v>0</v>
      </c>
      <c r="BR195" s="779">
        <f>SUM($AU115:BR115)</f>
        <v>0</v>
      </c>
      <c r="BS195" s="779">
        <f>SUM($AU115:BS115)</f>
        <v>0</v>
      </c>
      <c r="BT195" s="779">
        <f>SUM($AU115:BT115)</f>
        <v>0</v>
      </c>
      <c r="BU195" s="779">
        <f>SUM($AU115:BU115)</f>
        <v>0</v>
      </c>
      <c r="BV195" s="779">
        <f>SUM($AU115:BV115)</f>
        <v>0</v>
      </c>
      <c r="BW195" s="779">
        <f>SUM($AU115:BW115)</f>
        <v>0</v>
      </c>
      <c r="BX195" s="779">
        <f>SUM($AU115:BX115)</f>
        <v>0</v>
      </c>
      <c r="BY195" s="779">
        <f>SUM($AU115:BY115)</f>
        <v>0</v>
      </c>
      <c r="BZ195" s="779">
        <f>SUM($AU115:BZ115)</f>
        <v>0</v>
      </c>
      <c r="CA195" s="779">
        <f>SUM($AU115:CA115)</f>
        <v>0</v>
      </c>
      <c r="CB195" s="779">
        <f>SUM($AU115:CB115)</f>
        <v>0</v>
      </c>
      <c r="CC195" s="779">
        <f>SUM($AU115:CC115)</f>
        <v>0</v>
      </c>
      <c r="CD195" s="779">
        <f>SUM($AU115:CD115)</f>
        <v>0</v>
      </c>
      <c r="CE195" s="779">
        <f>SUM($AU115:CE115)</f>
        <v>0</v>
      </c>
      <c r="CF195" s="779">
        <f>SUM($AU115:CF115)</f>
        <v>0</v>
      </c>
      <c r="CG195" s="779">
        <f>SUM($AU115:CG115)</f>
        <v>0</v>
      </c>
      <c r="CH195" s="779">
        <f>SUM($AU115:CH115)</f>
        <v>0</v>
      </c>
      <c r="CI195" s="779">
        <f>SUM($AU115:CI115)</f>
        <v>0</v>
      </c>
      <c r="CJ195" s="779">
        <f>SUM($AU115:CJ115)</f>
        <v>0</v>
      </c>
      <c r="CK195" s="779">
        <f>SUM($AU115:CK115)</f>
        <v>0</v>
      </c>
      <c r="CL195" s="779">
        <f>SUM($AU115:CL115)</f>
        <v>0</v>
      </c>
      <c r="CM195" s="779">
        <f>SUM($AU115:CM115)</f>
        <v>0</v>
      </c>
      <c r="CN195" s="779">
        <f>SUM($AU115:CN115)</f>
        <v>0</v>
      </c>
      <c r="CO195" s="779">
        <f>SUM($AU115:CO115)</f>
        <v>0</v>
      </c>
      <c r="CP195" s="779">
        <f>SUM($AU115:CP115)</f>
        <v>0</v>
      </c>
      <c r="CQ195" s="779">
        <f>SUM($AU115:CQ115)</f>
        <v>0</v>
      </c>
      <c r="CR195" s="779">
        <f>SUM($AU115:CR115)</f>
        <v>0</v>
      </c>
      <c r="CS195" s="779">
        <f>SUM($AU115:CS115)</f>
        <v>0</v>
      </c>
      <c r="CT195" s="779">
        <f>SUM($AU115:CT115)</f>
        <v>0</v>
      </c>
      <c r="CU195" s="779">
        <f>SUM($AU115:CU115)</f>
        <v>0</v>
      </c>
      <c r="CV195" s="779">
        <f>SUM($AU115:CV115)</f>
        <v>0</v>
      </c>
      <c r="CW195" s="779">
        <f>SUM($AU115:CW115)</f>
        <v>0</v>
      </c>
      <c r="CX195" s="779">
        <f>SUM($AU115:CX115)</f>
        <v>0</v>
      </c>
      <c r="CY195" s="779">
        <f>SUM($AU115:CY115)</f>
        <v>0</v>
      </c>
      <c r="CZ195" s="779">
        <f>SUM($AU115:CZ115)</f>
        <v>0</v>
      </c>
      <c r="DA195" s="779">
        <f>SUM($AU115:DA115)</f>
        <v>0</v>
      </c>
      <c r="DB195" s="779">
        <f>SUM($AU115:DB115)</f>
        <v>0</v>
      </c>
      <c r="DC195" s="779">
        <f>SUM($AU115:DC115)</f>
        <v>0</v>
      </c>
      <c r="DD195" s="779">
        <f>SUM($AU115:DD115)</f>
        <v>0</v>
      </c>
      <c r="DE195" s="779">
        <f>SUM($AU115:DE115)</f>
        <v>0</v>
      </c>
      <c r="DF195" s="779">
        <f>SUM($AU115:DF115)</f>
        <v>0</v>
      </c>
      <c r="DG195" s="779">
        <f>SUM($AU115:DG115)</f>
        <v>0</v>
      </c>
      <c r="DH195" s="779">
        <f>SUM($AU115:DH115)</f>
        <v>0</v>
      </c>
      <c r="DI195" s="779">
        <f>SUM($AU115:DI115)</f>
        <v>0</v>
      </c>
      <c r="DJ195" s="779">
        <f>SUM($AU115:DJ115)</f>
        <v>0</v>
      </c>
      <c r="DK195" s="779">
        <f>SUM($AU115:DK115)</f>
        <v>0</v>
      </c>
    </row>
  </sheetData>
  <phoneticPr fontId="3"/>
  <pageMargins left="0.78700000000000003" right="0.78700000000000003" top="0.98399999999999999" bottom="0.98399999999999999" header="0.51200000000000001" footer="0.51200000000000001"/>
  <pageSetup paperSize="9" orientation="portrait" verticalDpi="300" r:id="rId1"/>
  <headerFooter alignWithMargins="0"/>
  <ignoredErrors>
    <ignoredError sqref="AA6:AA3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40"/>
  <sheetViews>
    <sheetView showGridLines="0" topLeftCell="A16" zoomScale="50" zoomScaleNormal="50" zoomScaleSheetLayoutView="40" workbookViewId="0">
      <selection activeCell="S29" sqref="S29"/>
    </sheetView>
  </sheetViews>
  <sheetFormatPr defaultColWidth="0" defaultRowHeight="13.5" zeroHeight="1" x14ac:dyDescent="0.15"/>
  <cols>
    <col min="1" max="1" width="5.125" style="377" customWidth="1"/>
    <col min="2" max="2" width="6.125" style="377" customWidth="1"/>
    <col min="3" max="3" width="7" style="377" customWidth="1"/>
    <col min="4" max="4" width="7.875" style="377" customWidth="1"/>
    <col min="5" max="5" width="19.625" style="377" customWidth="1"/>
    <col min="6" max="6" width="7.25" style="514" bestFit="1" customWidth="1"/>
    <col min="7" max="7" width="1.875" style="377" customWidth="1"/>
    <col min="8" max="8" width="36.25" style="377" customWidth="1"/>
    <col min="9" max="9" width="12.375" style="514" customWidth="1"/>
    <col min="10" max="10" width="30" style="377" customWidth="1"/>
    <col min="11" max="11" width="3.375" style="377" customWidth="1"/>
    <col min="12" max="12" width="5.125" style="377" customWidth="1"/>
    <col min="13" max="13" width="5.5" style="377" customWidth="1"/>
    <col min="14" max="14" width="24" style="377" customWidth="1"/>
    <col min="15" max="15" width="21" style="377" customWidth="1"/>
    <col min="16" max="16" width="7.25" style="514" bestFit="1" customWidth="1"/>
    <col min="17" max="17" width="37.625" style="514" customWidth="1"/>
    <col min="18" max="18" width="12.75" style="514" customWidth="1"/>
    <col min="19" max="19" width="26" style="377" customWidth="1"/>
    <col min="20" max="20" width="1.125" style="377" customWidth="1"/>
    <col min="21" max="21" width="5.125" style="377" customWidth="1"/>
    <col min="22" max="16384" width="0" style="377" hidden="1"/>
  </cols>
  <sheetData>
    <row r="1" spans="1:21" ht="6" customHeight="1" x14ac:dyDescent="0.15">
      <c r="A1" s="374"/>
      <c r="B1" s="374"/>
      <c r="C1" s="374"/>
      <c r="D1" s="374"/>
      <c r="E1" s="374"/>
      <c r="F1" s="375"/>
      <c r="G1" s="374"/>
      <c r="H1" s="374"/>
      <c r="I1" s="375"/>
      <c r="J1" s="374"/>
      <c r="K1" s="374"/>
      <c r="L1" s="374"/>
      <c r="M1" s="374"/>
      <c r="N1" s="374"/>
      <c r="O1" s="374"/>
      <c r="P1" s="375"/>
      <c r="Q1" s="375"/>
      <c r="R1" s="375"/>
      <c r="S1" s="374"/>
      <c r="T1" s="374"/>
      <c r="U1" s="376"/>
    </row>
    <row r="2" spans="1:21" ht="25.5" x14ac:dyDescent="0.25">
      <c r="A2" s="374"/>
      <c r="B2" s="374"/>
      <c r="C2" s="374"/>
      <c r="D2" s="374"/>
      <c r="E2" s="374"/>
      <c r="F2" s="378"/>
      <c r="G2" s="379"/>
      <c r="H2" s="379"/>
      <c r="I2" s="380" t="str">
        <f>"　　令　和　"&amp;'内訳書(表)'!L2&amp;" 年　分　収　支　内　訳　書　  （農業所得下書用）"</f>
        <v>　　令　和　 年　分　収　支　内　訳　書　  （農業所得下書用）</v>
      </c>
      <c r="J2" s="380"/>
      <c r="K2" s="374"/>
      <c r="L2" s="374"/>
      <c r="M2" s="374"/>
      <c r="N2" s="374"/>
      <c r="O2" s="374"/>
      <c r="P2" s="375"/>
      <c r="Q2" s="375"/>
      <c r="R2" s="375"/>
      <c r="S2" s="374"/>
      <c r="T2" s="374"/>
      <c r="U2" s="376"/>
    </row>
    <row r="3" spans="1:21" ht="14.25" customHeight="1" x14ac:dyDescent="0.2">
      <c r="A3" s="374"/>
      <c r="B3" s="374"/>
      <c r="C3" s="374"/>
      <c r="D3" s="374"/>
      <c r="E3" s="374"/>
      <c r="F3" s="378"/>
      <c r="G3" s="379"/>
      <c r="H3" s="379"/>
      <c r="I3" s="378"/>
      <c r="J3" s="374"/>
      <c r="K3" s="374"/>
      <c r="L3" s="374"/>
      <c r="M3" s="374"/>
      <c r="N3" s="374"/>
      <c r="O3" s="374"/>
      <c r="P3" s="375"/>
      <c r="Q3" s="375"/>
      <c r="R3" s="375"/>
      <c r="S3" s="374"/>
      <c r="T3" s="374"/>
      <c r="U3" s="376"/>
    </row>
    <row r="4" spans="1:21" ht="18.75" x14ac:dyDescent="0.2">
      <c r="A4" s="374"/>
      <c r="B4" s="379" t="s">
        <v>185</v>
      </c>
      <c r="C4" s="379"/>
      <c r="D4" s="379"/>
      <c r="E4" s="374"/>
      <c r="F4" s="378"/>
      <c r="G4" s="379"/>
      <c r="H4" s="379"/>
      <c r="I4" s="378"/>
      <c r="J4" s="374"/>
      <c r="K4" s="374"/>
      <c r="L4" s="374"/>
      <c r="M4" s="374"/>
      <c r="N4" s="374"/>
      <c r="O4" s="374"/>
      <c r="P4" s="375"/>
      <c r="Q4" s="375"/>
      <c r="R4" s="375"/>
      <c r="S4" s="374"/>
      <c r="T4" s="374"/>
      <c r="U4" s="376"/>
    </row>
    <row r="5" spans="1:21" ht="17.25" customHeight="1" x14ac:dyDescent="0.2">
      <c r="A5" s="374"/>
      <c r="B5" s="379" t="str">
        <f>'内訳書(表)'!L3</f>
        <v>魚沼市</v>
      </c>
      <c r="C5" s="379"/>
      <c r="D5" s="379"/>
      <c r="E5" s="379"/>
      <c r="F5" s="375"/>
      <c r="G5" s="374"/>
      <c r="H5" s="374"/>
      <c r="I5" s="375"/>
      <c r="J5" s="374"/>
      <c r="K5" s="374"/>
      <c r="L5" s="374"/>
      <c r="M5" s="374"/>
      <c r="N5" s="374"/>
      <c r="O5" s="374"/>
      <c r="P5" s="375"/>
      <c r="Q5" s="375"/>
      <c r="R5" s="381"/>
      <c r="S5" s="374"/>
      <c r="T5" s="374"/>
      <c r="U5" s="376"/>
    </row>
    <row r="6" spans="1:21" ht="17.25" customHeight="1" x14ac:dyDescent="0.2">
      <c r="A6" s="374"/>
      <c r="B6" s="379"/>
      <c r="C6" s="379"/>
      <c r="D6" s="379"/>
      <c r="E6" s="379"/>
      <c r="F6" s="375"/>
      <c r="G6" s="374"/>
      <c r="H6" s="374"/>
      <c r="I6" s="375"/>
      <c r="J6" s="374"/>
      <c r="K6" s="374"/>
      <c r="L6" s="374"/>
      <c r="M6" s="374"/>
      <c r="N6" s="374"/>
      <c r="O6" s="374"/>
      <c r="P6" s="375"/>
      <c r="Q6" s="375"/>
      <c r="R6" s="381"/>
      <c r="S6" s="382" t="s">
        <v>684</v>
      </c>
      <c r="T6" s="374"/>
      <c r="U6" s="376"/>
    </row>
    <row r="7" spans="1:21" ht="28.5" x14ac:dyDescent="0.3">
      <c r="A7" s="374"/>
      <c r="B7" s="383" t="str">
        <f>'内訳書(表)'!L7&amp;"   　様"</f>
        <v xml:space="preserve">   　様</v>
      </c>
      <c r="C7" s="384"/>
      <c r="D7" s="384"/>
      <c r="E7" s="379"/>
      <c r="F7" s="375"/>
      <c r="G7" s="374"/>
      <c r="H7" s="374"/>
      <c r="I7" s="375"/>
      <c r="J7" s="374"/>
      <c r="K7" s="374"/>
      <c r="L7" s="374"/>
      <c r="M7" s="374"/>
      <c r="N7" s="374"/>
      <c r="O7" s="374"/>
      <c r="P7" s="375"/>
      <c r="Q7" s="375"/>
      <c r="R7" s="375"/>
      <c r="S7" s="382" t="s">
        <v>1109</v>
      </c>
      <c r="T7" s="382"/>
      <c r="U7" s="376"/>
    </row>
    <row r="8" spans="1:21" ht="18.75" x14ac:dyDescent="0.2">
      <c r="A8" s="374"/>
      <c r="B8" s="385" t="s">
        <v>186</v>
      </c>
      <c r="C8" s="386"/>
      <c r="D8" s="386"/>
      <c r="E8" s="387"/>
      <c r="F8" s="375"/>
      <c r="G8" s="374"/>
      <c r="H8" s="374"/>
      <c r="I8" s="375"/>
      <c r="J8" s="379" t="s">
        <v>687</v>
      </c>
      <c r="K8" s="374"/>
      <c r="L8" s="374"/>
      <c r="M8" s="388"/>
      <c r="N8" s="379"/>
      <c r="O8" s="379"/>
      <c r="P8" s="375"/>
      <c r="Q8" s="375"/>
      <c r="R8" s="375"/>
      <c r="S8" s="382" t="s">
        <v>1110</v>
      </c>
      <c r="T8" s="382"/>
      <c r="U8" s="376"/>
    </row>
    <row r="9" spans="1:21" ht="16.5" customHeight="1" thickBot="1" x14ac:dyDescent="0.25">
      <c r="A9" s="374"/>
      <c r="B9" s="374"/>
      <c r="C9" s="374"/>
      <c r="D9" s="374"/>
      <c r="E9" s="374"/>
      <c r="F9" s="375"/>
      <c r="G9" s="374"/>
      <c r="H9" s="374"/>
      <c r="I9" s="375"/>
      <c r="J9" s="388"/>
      <c r="K9" s="374"/>
      <c r="L9" s="388"/>
      <c r="M9" s="388"/>
      <c r="N9" s="388"/>
      <c r="O9" s="388"/>
      <c r="P9" s="375"/>
      <c r="Q9" s="375"/>
      <c r="R9" s="375"/>
      <c r="S9" s="374"/>
      <c r="T9" s="374"/>
      <c r="U9" s="376"/>
    </row>
    <row r="10" spans="1:21" ht="27" customHeight="1" x14ac:dyDescent="0.2">
      <c r="A10" s="374"/>
      <c r="B10" s="389"/>
      <c r="C10" s="390" t="s">
        <v>688</v>
      </c>
      <c r="D10" s="391"/>
      <c r="E10" s="390"/>
      <c r="F10" s="392"/>
      <c r="G10" s="393"/>
      <c r="H10" s="392" t="s">
        <v>689</v>
      </c>
      <c r="I10" s="393" t="s">
        <v>690</v>
      </c>
      <c r="J10" s="393"/>
      <c r="K10" s="394"/>
      <c r="L10" s="395"/>
      <c r="M10" s="395"/>
      <c r="N10" s="390" t="s">
        <v>688</v>
      </c>
      <c r="O10" s="390"/>
      <c r="P10" s="392"/>
      <c r="Q10" s="396" t="s">
        <v>691</v>
      </c>
      <c r="R10" s="393" t="s">
        <v>692</v>
      </c>
      <c r="S10" s="393"/>
      <c r="T10" s="397"/>
      <c r="U10" s="376"/>
    </row>
    <row r="11" spans="1:21" ht="25.5" customHeight="1" thickBot="1" x14ac:dyDescent="0.25">
      <c r="A11" s="374"/>
      <c r="B11" s="398"/>
      <c r="C11" s="399"/>
      <c r="D11" s="400"/>
      <c r="E11" s="399"/>
      <c r="F11" s="401"/>
      <c r="G11" s="402"/>
      <c r="H11" s="401" t="s">
        <v>693</v>
      </c>
      <c r="I11" s="402" t="s">
        <v>694</v>
      </c>
      <c r="J11" s="403"/>
      <c r="K11" s="404"/>
      <c r="L11" s="403"/>
      <c r="M11" s="403"/>
      <c r="N11" s="399"/>
      <c r="O11" s="399"/>
      <c r="P11" s="401"/>
      <c r="Q11" s="405" t="s">
        <v>695</v>
      </c>
      <c r="R11" s="402" t="s">
        <v>696</v>
      </c>
      <c r="S11" s="402"/>
      <c r="T11" s="406"/>
      <c r="U11" s="376"/>
    </row>
    <row r="12" spans="1:21" ht="38.1" customHeight="1" x14ac:dyDescent="0.3">
      <c r="A12" s="374"/>
      <c r="B12" s="407" t="s">
        <v>697</v>
      </c>
      <c r="C12" s="408" t="s">
        <v>698</v>
      </c>
      <c r="D12" s="409"/>
      <c r="E12" s="408"/>
      <c r="F12" s="410" t="s">
        <v>699</v>
      </c>
      <c r="G12" s="411"/>
      <c r="H12" s="573">
        <f>JAシステムB表!J20</f>
        <v>0</v>
      </c>
      <c r="I12" s="412" t="s">
        <v>700</v>
      </c>
      <c r="J12" s="413">
        <f>JAシステムB表!H20</f>
        <v>0</v>
      </c>
      <c r="K12" s="414"/>
      <c r="L12" s="415"/>
      <c r="M12" s="416"/>
      <c r="N12" s="409" t="s">
        <v>701</v>
      </c>
      <c r="O12" s="408"/>
      <c r="P12" s="417" t="s">
        <v>702</v>
      </c>
      <c r="Q12" s="577">
        <f>JAシステムC表!L26</f>
        <v>0</v>
      </c>
      <c r="R12" s="418" t="s">
        <v>703</v>
      </c>
      <c r="S12" s="419">
        <f>JAシステムC表!G26</f>
        <v>0</v>
      </c>
      <c r="T12" s="420"/>
      <c r="U12" s="376"/>
    </row>
    <row r="13" spans="1:21" ht="38.1" customHeight="1" x14ac:dyDescent="0.3">
      <c r="A13" s="374"/>
      <c r="B13" s="407"/>
      <c r="C13" s="421" t="s">
        <v>704</v>
      </c>
      <c r="D13" s="421"/>
      <c r="E13" s="421"/>
      <c r="F13" s="417" t="s">
        <v>705</v>
      </c>
      <c r="G13" s="422"/>
      <c r="H13" s="574">
        <f>JAシステムB表!K20</f>
        <v>0</v>
      </c>
      <c r="I13" s="423"/>
      <c r="J13" s="424"/>
      <c r="K13" s="425"/>
      <c r="L13" s="415"/>
      <c r="M13" s="416"/>
      <c r="N13" s="426" t="s">
        <v>706</v>
      </c>
      <c r="O13" s="421"/>
      <c r="P13" s="417" t="s">
        <v>707</v>
      </c>
      <c r="Q13" s="578">
        <f>JAシステムC表!L28</f>
        <v>0</v>
      </c>
      <c r="R13" s="427" t="s">
        <v>708</v>
      </c>
      <c r="S13" s="424">
        <f>SUM(JAシステムC表!G27:G30)</f>
        <v>0</v>
      </c>
      <c r="T13" s="425"/>
      <c r="U13" s="376"/>
    </row>
    <row r="14" spans="1:21" ht="38.1" customHeight="1" x14ac:dyDescent="0.3">
      <c r="A14" s="374"/>
      <c r="B14" s="407" t="s">
        <v>709</v>
      </c>
      <c r="C14" s="421" t="s">
        <v>710</v>
      </c>
      <c r="D14" s="426"/>
      <c r="E14" s="421"/>
      <c r="F14" s="417" t="s">
        <v>711</v>
      </c>
      <c r="G14" s="422"/>
      <c r="H14" s="574">
        <f>JAシステムB表!J37</f>
        <v>0</v>
      </c>
      <c r="I14" s="423" t="s">
        <v>712</v>
      </c>
      <c r="J14" s="424">
        <f>JAシステムB表!H37</f>
        <v>0</v>
      </c>
      <c r="K14" s="425"/>
      <c r="L14" s="415"/>
      <c r="M14" s="428"/>
      <c r="N14" s="426" t="s">
        <v>713</v>
      </c>
      <c r="O14" s="421"/>
      <c r="P14" s="417" t="s">
        <v>714</v>
      </c>
      <c r="Q14" s="578">
        <f>JAシステムC表!L31</f>
        <v>0</v>
      </c>
      <c r="R14" s="427" t="s">
        <v>715</v>
      </c>
      <c r="S14" s="424">
        <f>JAシステムC表!G31</f>
        <v>0</v>
      </c>
      <c r="T14" s="429"/>
      <c r="U14" s="376"/>
    </row>
    <row r="15" spans="1:21" ht="38.1" customHeight="1" x14ac:dyDescent="0.3">
      <c r="A15" s="374"/>
      <c r="B15" s="407"/>
      <c r="C15" s="548" t="s">
        <v>716</v>
      </c>
      <c r="D15" s="548"/>
      <c r="E15" s="548"/>
      <c r="F15" s="430" t="s">
        <v>717</v>
      </c>
      <c r="G15" s="431"/>
      <c r="H15" s="576">
        <f>SUM(H12:H14)</f>
        <v>0</v>
      </c>
      <c r="I15" s="432"/>
      <c r="J15" s="433"/>
      <c r="K15" s="434"/>
      <c r="L15" s="407" t="s">
        <v>718</v>
      </c>
      <c r="M15" s="428" t="s">
        <v>719</v>
      </c>
      <c r="N15" s="426" t="s">
        <v>720</v>
      </c>
      <c r="O15" s="421"/>
      <c r="P15" s="417" t="s">
        <v>721</v>
      </c>
      <c r="Q15" s="578">
        <f>JAシステムC表!L32</f>
        <v>0</v>
      </c>
      <c r="R15" s="427" t="s">
        <v>722</v>
      </c>
      <c r="S15" s="424">
        <f>JAシステムC表!G32</f>
        <v>0</v>
      </c>
      <c r="T15" s="429"/>
      <c r="U15" s="376"/>
    </row>
    <row r="16" spans="1:21" ht="38.1" customHeight="1" x14ac:dyDescent="0.3">
      <c r="A16" s="374"/>
      <c r="B16" s="407" t="s">
        <v>723</v>
      </c>
      <c r="C16" s="549" t="s">
        <v>724</v>
      </c>
      <c r="D16" s="549"/>
      <c r="E16" s="550"/>
      <c r="F16" s="435"/>
      <c r="G16" s="411"/>
      <c r="H16" s="573"/>
      <c r="I16" s="412"/>
      <c r="J16" s="413"/>
      <c r="K16" s="414"/>
      <c r="L16" s="415"/>
      <c r="M16" s="428"/>
      <c r="N16" s="436" t="s">
        <v>725</v>
      </c>
      <c r="O16" s="437"/>
      <c r="P16" s="417" t="s">
        <v>726</v>
      </c>
      <c r="Q16" s="578">
        <f>JAシステムC表!L33</f>
        <v>0</v>
      </c>
      <c r="R16" s="427" t="s">
        <v>727</v>
      </c>
      <c r="S16" s="424">
        <f>JAシステムC表!G33</f>
        <v>0</v>
      </c>
      <c r="T16" s="429"/>
      <c r="U16" s="376"/>
    </row>
    <row r="17" spans="1:21" ht="38.1" customHeight="1" x14ac:dyDescent="0.3">
      <c r="A17" s="374"/>
      <c r="B17" s="407"/>
      <c r="C17" s="438" t="s">
        <v>728</v>
      </c>
      <c r="D17" s="439"/>
      <c r="E17" s="421" t="s">
        <v>729</v>
      </c>
      <c r="F17" s="417" t="s">
        <v>730</v>
      </c>
      <c r="G17" s="422"/>
      <c r="H17" s="574" t="str">
        <f>'内訳書(裏)'!U19</f>
        <v/>
      </c>
      <c r="I17" s="423"/>
      <c r="J17" s="424"/>
      <c r="K17" s="425"/>
      <c r="L17" s="415"/>
      <c r="M17" s="428" t="s">
        <v>731</v>
      </c>
      <c r="N17" s="436" t="s">
        <v>732</v>
      </c>
      <c r="O17" s="437"/>
      <c r="P17" s="417" t="s">
        <v>733</v>
      </c>
      <c r="Q17" s="578">
        <f>JAシステムC表!L34</f>
        <v>0</v>
      </c>
      <c r="R17" s="427" t="s">
        <v>734</v>
      </c>
      <c r="S17" s="424">
        <f>JAシステムC表!G34</f>
        <v>0</v>
      </c>
      <c r="T17" s="429"/>
      <c r="U17" s="376"/>
    </row>
    <row r="18" spans="1:21" ht="38.1" customHeight="1" x14ac:dyDescent="0.3">
      <c r="A18" s="374"/>
      <c r="B18" s="407" t="s">
        <v>735</v>
      </c>
      <c r="C18" s="408" t="s">
        <v>736</v>
      </c>
      <c r="D18" s="408"/>
      <c r="E18" s="421" t="s">
        <v>737</v>
      </c>
      <c r="F18" s="417" t="s">
        <v>738</v>
      </c>
      <c r="G18" s="422"/>
      <c r="H18" s="574" t="str">
        <f>'内訳書(裏)'!AB19</f>
        <v/>
      </c>
      <c r="I18" s="423"/>
      <c r="J18" s="424"/>
      <c r="K18" s="425"/>
      <c r="L18" s="415"/>
      <c r="M18" s="428"/>
      <c r="N18" s="436" t="str">
        <f>'内訳書(表)'!K25</f>
        <v>作業委託料</v>
      </c>
      <c r="O18" s="437"/>
      <c r="P18" s="417" t="s">
        <v>739</v>
      </c>
      <c r="Q18" s="578" t="str">
        <f>経費追加シート!B17</f>
        <v/>
      </c>
      <c r="R18" s="427"/>
      <c r="S18" s="424"/>
      <c r="T18" s="429"/>
      <c r="U18" s="376"/>
    </row>
    <row r="19" spans="1:21" ht="38.1" customHeight="1" thickBot="1" x14ac:dyDescent="0.35">
      <c r="A19" s="374"/>
      <c r="B19" s="440"/>
      <c r="C19" s="551" t="s">
        <v>740</v>
      </c>
      <c r="D19" s="552" t="s">
        <v>685</v>
      </c>
      <c r="E19" s="553"/>
      <c r="F19" s="441" t="s">
        <v>741</v>
      </c>
      <c r="G19" s="442"/>
      <c r="H19" s="575">
        <f>SUM(H15,-N(H17),H18)</f>
        <v>0</v>
      </c>
      <c r="I19" s="443"/>
      <c r="J19" s="444"/>
      <c r="K19" s="445"/>
      <c r="L19" s="415"/>
      <c r="M19" s="428" t="s">
        <v>742</v>
      </c>
      <c r="N19" s="436" t="str">
        <f>'内訳書(表)'!K27</f>
        <v>　　　　　　　</v>
      </c>
      <c r="O19" s="437"/>
      <c r="P19" s="417" t="s">
        <v>743</v>
      </c>
      <c r="Q19" s="578" t="str">
        <f>経費追加シート!B18</f>
        <v/>
      </c>
      <c r="R19" s="427"/>
      <c r="S19" s="446"/>
      <c r="T19" s="429"/>
      <c r="U19" s="376"/>
    </row>
    <row r="20" spans="1:21" ht="38.1" customHeight="1" x14ac:dyDescent="0.3">
      <c r="A20" s="374"/>
      <c r="B20" s="415"/>
      <c r="C20" s="408" t="s">
        <v>744</v>
      </c>
      <c r="D20" s="409"/>
      <c r="E20" s="408"/>
      <c r="F20" s="410" t="s">
        <v>665</v>
      </c>
      <c r="G20" s="411"/>
      <c r="H20" s="573">
        <f>JAシステムC表!L13</f>
        <v>0</v>
      </c>
      <c r="I20" s="412" t="s">
        <v>745</v>
      </c>
      <c r="J20" s="413">
        <f>JAシステムC表!G13</f>
        <v>0</v>
      </c>
      <c r="K20" s="414"/>
      <c r="L20" s="415"/>
      <c r="M20" s="428"/>
      <c r="N20" s="436" t="str">
        <f>'内訳書(表)'!K29</f>
        <v>　　　　　　　</v>
      </c>
      <c r="O20" s="421"/>
      <c r="P20" s="417" t="s">
        <v>746</v>
      </c>
      <c r="Q20" s="578" t="str">
        <f>経費追加シート!B19</f>
        <v/>
      </c>
      <c r="R20" s="427"/>
      <c r="S20" s="446"/>
      <c r="T20" s="429"/>
      <c r="U20" s="376"/>
    </row>
    <row r="21" spans="1:21" ht="38.1" customHeight="1" x14ac:dyDescent="0.3">
      <c r="A21" s="374"/>
      <c r="B21" s="415"/>
      <c r="C21" s="421" t="s">
        <v>747</v>
      </c>
      <c r="D21" s="421"/>
      <c r="E21" s="421"/>
      <c r="F21" s="417" t="s">
        <v>748</v>
      </c>
      <c r="G21" s="422"/>
      <c r="H21" s="574">
        <f>JAシステムC表!L14</f>
        <v>0</v>
      </c>
      <c r="I21" s="423" t="s">
        <v>749</v>
      </c>
      <c r="J21" s="424">
        <f>JAシステムC表!G14</f>
        <v>0</v>
      </c>
      <c r="K21" s="425"/>
      <c r="L21" s="415"/>
      <c r="M21" s="428" t="s">
        <v>750</v>
      </c>
      <c r="N21" s="436" t="str">
        <f>'内訳書(表)'!K31</f>
        <v>　　　　　　　</v>
      </c>
      <c r="O21" s="421"/>
      <c r="P21" s="417" t="s">
        <v>751</v>
      </c>
      <c r="Q21" s="578" t="str">
        <f>経費追加シート!B20</f>
        <v/>
      </c>
      <c r="R21" s="427"/>
      <c r="S21" s="446"/>
      <c r="T21" s="429"/>
      <c r="U21" s="376"/>
    </row>
    <row r="22" spans="1:21" ht="38.1" customHeight="1" x14ac:dyDescent="0.3">
      <c r="A22" s="374"/>
      <c r="B22" s="447" t="s">
        <v>718</v>
      </c>
      <c r="C22" s="421" t="s">
        <v>752</v>
      </c>
      <c r="D22" s="421"/>
      <c r="E22" s="421"/>
      <c r="F22" s="417" t="s">
        <v>753</v>
      </c>
      <c r="G22" s="422"/>
      <c r="H22" s="574">
        <f>JAシステムC表!L15</f>
        <v>0</v>
      </c>
      <c r="I22" s="423" t="s">
        <v>754</v>
      </c>
      <c r="J22" s="424">
        <f>JAシステムC表!G15</f>
        <v>0</v>
      </c>
      <c r="K22" s="425"/>
      <c r="L22" s="415"/>
      <c r="M22" s="428"/>
      <c r="N22" s="426" t="s">
        <v>755</v>
      </c>
      <c r="O22" s="421"/>
      <c r="P22" s="417" t="s">
        <v>756</v>
      </c>
      <c r="Q22" s="578">
        <f>JAシステムC表!L36</f>
        <v>0</v>
      </c>
      <c r="R22" s="427" t="s">
        <v>757</v>
      </c>
      <c r="S22" s="424">
        <f>SUM(JAシステムC表!G35:G37)</f>
        <v>0</v>
      </c>
      <c r="T22" s="429"/>
      <c r="U22" s="376"/>
    </row>
    <row r="23" spans="1:21" ht="38.1" customHeight="1" x14ac:dyDescent="0.3">
      <c r="A23" s="374"/>
      <c r="B23" s="415"/>
      <c r="C23" s="421" t="s">
        <v>758</v>
      </c>
      <c r="D23" s="426"/>
      <c r="E23" s="421"/>
      <c r="F23" s="417" t="s">
        <v>759</v>
      </c>
      <c r="G23" s="422"/>
      <c r="H23" s="574">
        <f>JAシステムC表!L16</f>
        <v>0</v>
      </c>
      <c r="I23" s="423" t="s">
        <v>760</v>
      </c>
      <c r="J23" s="424">
        <f>JAシステムC表!G16</f>
        <v>0</v>
      </c>
      <c r="K23" s="425"/>
      <c r="L23" s="447"/>
      <c r="M23" s="428" t="s">
        <v>718</v>
      </c>
      <c r="N23" s="438" t="s">
        <v>761</v>
      </c>
      <c r="O23" s="421" t="s">
        <v>729</v>
      </c>
      <c r="P23" s="417" t="s">
        <v>762</v>
      </c>
      <c r="Q23" s="578">
        <f>'内訳書(表)'!O33</f>
        <v>0</v>
      </c>
      <c r="R23" s="427"/>
      <c r="S23" s="446"/>
      <c r="T23" s="429"/>
      <c r="U23" s="376"/>
    </row>
    <row r="24" spans="1:21" ht="38.1" customHeight="1" x14ac:dyDescent="0.3">
      <c r="A24" s="374"/>
      <c r="B24" s="415"/>
      <c r="C24" s="421" t="s">
        <v>763</v>
      </c>
      <c r="D24" s="421"/>
      <c r="E24" s="421"/>
      <c r="F24" s="417" t="s">
        <v>764</v>
      </c>
      <c r="G24" s="422"/>
      <c r="H24" s="574">
        <f>JAシステムC表!L17</f>
        <v>0</v>
      </c>
      <c r="I24" s="423" t="s">
        <v>765</v>
      </c>
      <c r="J24" s="424">
        <f>JAシステムC表!G17</f>
        <v>0</v>
      </c>
      <c r="K24" s="425"/>
      <c r="L24" s="415"/>
      <c r="M24" s="428"/>
      <c r="N24" s="408" t="s">
        <v>766</v>
      </c>
      <c r="O24" s="421" t="s">
        <v>737</v>
      </c>
      <c r="P24" s="448" t="s">
        <v>767</v>
      </c>
      <c r="Q24" s="579">
        <f>'内訳書(表)'!O34</f>
        <v>0</v>
      </c>
      <c r="R24" s="449"/>
      <c r="S24" s="446"/>
      <c r="T24" s="429"/>
      <c r="U24" s="376"/>
    </row>
    <row r="25" spans="1:21" ht="38.1" customHeight="1" x14ac:dyDescent="0.3">
      <c r="A25" s="374"/>
      <c r="B25" s="415"/>
      <c r="C25" s="428" t="s">
        <v>768</v>
      </c>
      <c r="D25" s="421" t="s">
        <v>769</v>
      </c>
      <c r="E25" s="421"/>
      <c r="F25" s="450" t="s">
        <v>770</v>
      </c>
      <c r="G25" s="422"/>
      <c r="H25" s="574">
        <f>JAシステムC表!L18</f>
        <v>0</v>
      </c>
      <c r="I25" s="423" t="s">
        <v>771</v>
      </c>
      <c r="J25" s="424">
        <f>JAシステムC表!G18</f>
        <v>0</v>
      </c>
      <c r="K25" s="425"/>
      <c r="L25" s="415"/>
      <c r="M25" s="428" t="s">
        <v>772</v>
      </c>
      <c r="N25" s="451" t="s">
        <v>773</v>
      </c>
      <c r="O25" s="452"/>
      <c r="P25" s="448" t="s">
        <v>774</v>
      </c>
      <c r="Q25" s="579" t="str">
        <f>'内訳書(表)'!O35</f>
        <v/>
      </c>
      <c r="R25" s="449"/>
      <c r="S25" s="453"/>
      <c r="T25" s="454"/>
      <c r="U25" s="376"/>
    </row>
    <row r="26" spans="1:21" ht="38.1" customHeight="1" x14ac:dyDescent="0.3">
      <c r="A26" s="374"/>
      <c r="B26" s="415"/>
      <c r="C26" s="428" t="s">
        <v>775</v>
      </c>
      <c r="D26" s="421" t="s">
        <v>776</v>
      </c>
      <c r="E26" s="421"/>
      <c r="F26" s="417" t="s">
        <v>777</v>
      </c>
      <c r="G26" s="422"/>
      <c r="H26" s="574">
        <f>JAシステムC表!L19</f>
        <v>0</v>
      </c>
      <c r="I26" s="423" t="s">
        <v>778</v>
      </c>
      <c r="J26" s="424">
        <f>JAシステムC表!G19</f>
        <v>0</v>
      </c>
      <c r="K26" s="425"/>
      <c r="L26" s="407" t="s">
        <v>772</v>
      </c>
      <c r="M26" s="428"/>
      <c r="N26" s="455" t="s">
        <v>779</v>
      </c>
      <c r="O26" s="456"/>
      <c r="P26" s="410"/>
      <c r="Q26" s="577"/>
      <c r="R26" s="418"/>
      <c r="S26" s="457"/>
      <c r="T26" s="458"/>
      <c r="U26" s="376"/>
    </row>
    <row r="27" spans="1:21" ht="38.1" customHeight="1" x14ac:dyDescent="0.3">
      <c r="A27" s="374"/>
      <c r="B27" s="415"/>
      <c r="C27" s="428" t="s">
        <v>742</v>
      </c>
      <c r="D27" s="421" t="s">
        <v>780</v>
      </c>
      <c r="E27" s="421"/>
      <c r="F27" s="417" t="s">
        <v>781</v>
      </c>
      <c r="G27" s="422"/>
      <c r="H27" s="574">
        <f>JAシステムC表!L20</f>
        <v>0</v>
      </c>
      <c r="I27" s="423" t="s">
        <v>782</v>
      </c>
      <c r="J27" s="424">
        <f>JAシステムC表!G20</f>
        <v>0</v>
      </c>
      <c r="K27" s="425"/>
      <c r="L27" s="459"/>
      <c r="M27" s="428"/>
      <c r="N27" s="554" t="s">
        <v>716</v>
      </c>
      <c r="O27" s="548"/>
      <c r="P27" s="448" t="s">
        <v>783</v>
      </c>
      <c r="Q27" s="579">
        <f>SUM(H25:H32,Q12:Q23)-N(Q24)-N(Q25)</f>
        <v>0</v>
      </c>
      <c r="R27" s="449"/>
      <c r="S27" s="460"/>
      <c r="T27" s="461"/>
      <c r="U27" s="376"/>
    </row>
    <row r="28" spans="1:21" ht="38.1" customHeight="1" x14ac:dyDescent="0.3">
      <c r="A28" s="374"/>
      <c r="B28" s="415"/>
      <c r="C28" s="428" t="s">
        <v>784</v>
      </c>
      <c r="D28" s="421" t="s">
        <v>785</v>
      </c>
      <c r="E28" s="421"/>
      <c r="F28" s="417" t="s">
        <v>786</v>
      </c>
      <c r="G28" s="422"/>
      <c r="H28" s="574">
        <f>JAシステムC表!L21</f>
        <v>0</v>
      </c>
      <c r="I28" s="423" t="s">
        <v>787</v>
      </c>
      <c r="J28" s="424">
        <f>JAシステムC表!G21</f>
        <v>0</v>
      </c>
      <c r="K28" s="425"/>
      <c r="L28" s="459"/>
      <c r="M28" s="462"/>
      <c r="N28" s="555" t="s">
        <v>788</v>
      </c>
      <c r="O28" s="556"/>
      <c r="P28" s="463"/>
      <c r="Q28" s="577"/>
      <c r="R28" s="418"/>
      <c r="S28" s="457"/>
      <c r="T28" s="464"/>
      <c r="U28" s="376"/>
    </row>
    <row r="29" spans="1:21" ht="38.1" customHeight="1" x14ac:dyDescent="0.3">
      <c r="A29" s="374"/>
      <c r="B29" s="407" t="s">
        <v>772</v>
      </c>
      <c r="C29" s="428" t="s">
        <v>718</v>
      </c>
      <c r="D29" s="421" t="s">
        <v>789</v>
      </c>
      <c r="E29" s="421"/>
      <c r="F29" s="417" t="s">
        <v>790</v>
      </c>
      <c r="G29" s="422"/>
      <c r="H29" s="574">
        <f>JAシステムC表!L22</f>
        <v>0</v>
      </c>
      <c r="I29" s="423" t="s">
        <v>791</v>
      </c>
      <c r="J29" s="424">
        <f>JAシステムC表!G22</f>
        <v>0</v>
      </c>
      <c r="K29" s="425"/>
      <c r="L29" s="459"/>
      <c r="M29" s="557"/>
      <c r="N29" s="554" t="s">
        <v>792</v>
      </c>
      <c r="O29" s="548"/>
      <c r="P29" s="448" t="s">
        <v>671</v>
      </c>
      <c r="Q29" s="579">
        <f>SUM(H20:H24,Q27)</f>
        <v>0</v>
      </c>
      <c r="R29" s="449"/>
      <c r="S29" s="460"/>
      <c r="T29" s="461"/>
      <c r="U29" s="376"/>
    </row>
    <row r="30" spans="1:21" ht="38.1" customHeight="1" x14ac:dyDescent="0.3">
      <c r="A30" s="374"/>
      <c r="B30" s="415"/>
      <c r="C30" s="428" t="s">
        <v>772</v>
      </c>
      <c r="D30" s="421" t="s">
        <v>793</v>
      </c>
      <c r="E30" s="421"/>
      <c r="F30" s="417" t="s">
        <v>794</v>
      </c>
      <c r="G30" s="422"/>
      <c r="H30" s="574">
        <f>JAシステムC表!L23</f>
        <v>0</v>
      </c>
      <c r="I30" s="423" t="s">
        <v>795</v>
      </c>
      <c r="J30" s="424">
        <f>JAシステムC表!G23</f>
        <v>0</v>
      </c>
      <c r="K30" s="425"/>
      <c r="L30" s="465"/>
      <c r="M30" s="558"/>
      <c r="N30" s="559" t="s">
        <v>796</v>
      </c>
      <c r="O30" s="560"/>
      <c r="P30" s="466"/>
      <c r="Q30" s="573"/>
      <c r="R30" s="418"/>
      <c r="S30" s="457"/>
      <c r="T30" s="464"/>
      <c r="U30" s="376"/>
    </row>
    <row r="31" spans="1:21" ht="38.1" customHeight="1" x14ac:dyDescent="0.3">
      <c r="A31" s="374"/>
      <c r="B31" s="415"/>
      <c r="C31" s="428"/>
      <c r="D31" s="467" t="s">
        <v>797</v>
      </c>
      <c r="E31" s="467"/>
      <c r="F31" s="417" t="s">
        <v>798</v>
      </c>
      <c r="G31" s="422"/>
      <c r="H31" s="574">
        <f>JAシステムC表!L24</f>
        <v>0</v>
      </c>
      <c r="I31" s="423" t="s">
        <v>799</v>
      </c>
      <c r="J31" s="424">
        <f>JAシステムC表!G24</f>
        <v>0</v>
      </c>
      <c r="K31" s="425"/>
      <c r="L31" s="468" t="s">
        <v>800</v>
      </c>
      <c r="M31" s="426"/>
      <c r="N31" s="426"/>
      <c r="O31" s="469"/>
      <c r="P31" s="417" t="s">
        <v>801</v>
      </c>
      <c r="Q31" s="578">
        <f>H19-Q29</f>
        <v>0</v>
      </c>
      <c r="R31" s="427"/>
      <c r="S31" s="470"/>
      <c r="T31" s="471"/>
      <c r="U31" s="376"/>
    </row>
    <row r="32" spans="1:21" ht="38.1" customHeight="1" thickBot="1" x14ac:dyDescent="0.35">
      <c r="A32" s="374"/>
      <c r="B32" s="472"/>
      <c r="C32" s="473"/>
      <c r="D32" s="474" t="s">
        <v>802</v>
      </c>
      <c r="E32" s="475"/>
      <c r="F32" s="476" t="s">
        <v>803</v>
      </c>
      <c r="G32" s="442"/>
      <c r="H32" s="575">
        <f>JAシステムC表!L25</f>
        <v>0</v>
      </c>
      <c r="I32" s="443" t="s">
        <v>804</v>
      </c>
      <c r="J32" s="444">
        <f>JAシステムC表!G25</f>
        <v>0</v>
      </c>
      <c r="K32" s="445"/>
      <c r="L32" s="439" t="s">
        <v>805</v>
      </c>
      <c r="M32" s="477"/>
      <c r="N32" s="477"/>
      <c r="O32" s="478"/>
      <c r="P32" s="448" t="s">
        <v>806</v>
      </c>
      <c r="Q32" s="579" t="str">
        <f>'内訳書(表)'!O39</f>
        <v/>
      </c>
      <c r="R32" s="449"/>
      <c r="S32" s="460"/>
      <c r="T32" s="479"/>
      <c r="U32" s="376"/>
    </row>
    <row r="33" spans="1:21" ht="24.75" customHeight="1" thickTop="1" x14ac:dyDescent="0.3">
      <c r="A33" s="374"/>
      <c r="B33" s="480"/>
      <c r="C33" s="481" t="s">
        <v>807</v>
      </c>
      <c r="D33" s="482" t="s">
        <v>808</v>
      </c>
      <c r="E33" s="483"/>
      <c r="F33" s="484"/>
      <c r="G33" s="482"/>
      <c r="H33" s="482"/>
      <c r="I33" s="485"/>
      <c r="J33" s="486"/>
      <c r="K33" s="487"/>
      <c r="L33" s="561"/>
      <c r="M33" s="562"/>
      <c r="N33" s="563"/>
      <c r="O33" s="564"/>
      <c r="P33" s="488"/>
      <c r="Q33" s="535"/>
      <c r="R33" s="536"/>
      <c r="S33" s="536"/>
      <c r="T33" s="537"/>
      <c r="U33" s="376"/>
    </row>
    <row r="34" spans="1:21" ht="24" customHeight="1" x14ac:dyDescent="0.3">
      <c r="A34" s="374"/>
      <c r="B34" s="489"/>
      <c r="C34" s="490"/>
      <c r="D34" s="491" t="s">
        <v>809</v>
      </c>
      <c r="E34" s="492"/>
      <c r="F34" s="493"/>
      <c r="G34" s="491"/>
      <c r="H34" s="491"/>
      <c r="I34" s="490"/>
      <c r="J34" s="494"/>
      <c r="K34" s="495"/>
      <c r="L34" s="565"/>
      <c r="M34" s="566" t="s">
        <v>810</v>
      </c>
      <c r="N34" s="567"/>
      <c r="O34" s="568"/>
      <c r="P34" s="496" t="s">
        <v>811</v>
      </c>
      <c r="Q34" s="640">
        <f>Q31-N(Q32)</f>
        <v>0</v>
      </c>
      <c r="R34" s="538"/>
      <c r="S34" s="538"/>
      <c r="T34" s="539"/>
      <c r="U34" s="376"/>
    </row>
    <row r="35" spans="1:21" ht="24.75" customHeight="1" thickBot="1" x14ac:dyDescent="0.35">
      <c r="A35" s="374"/>
      <c r="B35" s="497"/>
      <c r="C35" s="498"/>
      <c r="D35" s="499" t="s">
        <v>812</v>
      </c>
      <c r="E35" s="499"/>
      <c r="F35" s="500"/>
      <c r="G35" s="501"/>
      <c r="H35" s="501"/>
      <c r="I35" s="498"/>
      <c r="J35" s="502"/>
      <c r="K35" s="503"/>
      <c r="L35" s="569"/>
      <c r="M35" s="570"/>
      <c r="N35" s="571"/>
      <c r="O35" s="572"/>
      <c r="P35" s="504"/>
      <c r="Q35" s="540"/>
      <c r="R35" s="541"/>
      <c r="S35" s="541"/>
      <c r="T35" s="542"/>
      <c r="U35" s="376"/>
    </row>
    <row r="36" spans="1:21" ht="13.5" customHeight="1" x14ac:dyDescent="0.15">
      <c r="A36" s="374"/>
      <c r="B36" s="505"/>
      <c r="C36" s="505"/>
      <c r="D36" s="505"/>
      <c r="E36" s="505"/>
      <c r="F36" s="375"/>
      <c r="G36" s="505"/>
      <c r="H36" s="505"/>
      <c r="I36" s="381"/>
      <c r="J36" s="505"/>
      <c r="K36" s="374"/>
      <c r="L36" s="374"/>
      <c r="M36" s="374"/>
      <c r="N36" s="374"/>
      <c r="O36" s="374"/>
      <c r="P36" s="375"/>
      <c r="Q36" s="375"/>
      <c r="R36" s="375"/>
      <c r="S36" s="374"/>
      <c r="T36" s="387"/>
      <c r="U36" s="376"/>
    </row>
    <row r="37" spans="1:21" ht="18.75" x14ac:dyDescent="0.2">
      <c r="A37" s="374"/>
      <c r="B37" s="388" t="s">
        <v>187</v>
      </c>
      <c r="C37" s="505"/>
      <c r="D37" s="505"/>
      <c r="E37" s="505"/>
      <c r="F37" s="375"/>
      <c r="G37" s="505"/>
      <c r="H37" s="505"/>
      <c r="I37" s="381"/>
      <c r="J37" s="505"/>
      <c r="K37" s="374"/>
      <c r="L37" s="374"/>
      <c r="M37" s="374"/>
      <c r="N37" s="374"/>
      <c r="O37" s="374"/>
      <c r="P37" s="375"/>
      <c r="Q37" s="375"/>
      <c r="R37" s="375"/>
      <c r="S37" s="388"/>
      <c r="T37" s="506" t="s">
        <v>188</v>
      </c>
      <c r="U37" s="376"/>
    </row>
    <row r="38" spans="1:21" ht="17.25" x14ac:dyDescent="0.2">
      <c r="A38" s="374"/>
      <c r="B38" s="374"/>
      <c r="C38" s="374"/>
      <c r="D38" s="374"/>
      <c r="E38" s="374"/>
      <c r="F38" s="375"/>
      <c r="G38" s="374"/>
      <c r="H38" s="374"/>
      <c r="I38" s="375"/>
      <c r="J38" s="374"/>
      <c r="K38" s="374"/>
      <c r="L38" s="374"/>
      <c r="M38" s="374"/>
      <c r="N38" s="374"/>
      <c r="O38" s="374"/>
      <c r="P38" s="375"/>
      <c r="Q38" s="375"/>
      <c r="R38" s="375"/>
      <c r="S38" s="388"/>
      <c r="T38" s="382" t="s">
        <v>813</v>
      </c>
      <c r="U38" s="376"/>
    </row>
    <row r="39" spans="1:21" ht="19.5" hidden="1" customHeight="1" x14ac:dyDescent="0.2">
      <c r="A39" s="374"/>
      <c r="B39" s="388"/>
      <c r="C39" s="505"/>
      <c r="D39" s="505"/>
      <c r="E39" s="505"/>
      <c r="F39" s="375"/>
      <c r="G39" s="505"/>
      <c r="H39" s="505"/>
      <c r="I39" s="381"/>
      <c r="J39" s="505"/>
      <c r="K39" s="374"/>
      <c r="L39" s="374"/>
      <c r="M39" s="374"/>
      <c r="N39" s="374"/>
      <c r="O39" s="374"/>
      <c r="P39" s="375"/>
      <c r="Q39" s="375"/>
      <c r="R39" s="375"/>
      <c r="S39" s="388"/>
      <c r="T39" s="382"/>
      <c r="U39" s="376"/>
    </row>
    <row r="40" spans="1:21" ht="17.25" hidden="1" x14ac:dyDescent="0.2">
      <c r="A40" s="507"/>
      <c r="B40" s="508"/>
      <c r="C40" s="508"/>
      <c r="D40" s="508"/>
      <c r="E40" s="508"/>
      <c r="F40" s="509"/>
      <c r="G40" s="510"/>
      <c r="H40" s="510"/>
      <c r="I40" s="511"/>
      <c r="J40" s="510"/>
      <c r="K40" s="508"/>
      <c r="L40" s="508"/>
      <c r="M40" s="508"/>
      <c r="N40" s="508"/>
      <c r="O40" s="508"/>
      <c r="P40" s="509"/>
      <c r="Q40" s="509"/>
      <c r="R40" s="509"/>
      <c r="S40" s="512"/>
      <c r="T40" s="513"/>
    </row>
  </sheetData>
  <sheetProtection sheet="1" objects="1" scenarios="1" selectLockedCells="1"/>
  <phoneticPr fontId="3"/>
  <conditionalFormatting sqref="A1:XFD1048576">
    <cfRule type="expression" dxfId="5" priority="1" stopIfTrue="1">
      <formula>IF(CELL("protect",A1)=0,1,0)</formula>
    </cfRule>
  </conditionalFormatting>
  <pageMargins left="0.23622047244094491" right="0.15748031496062992" top="0.39370078740157483" bottom="0.31496062992125984" header="0.19685039370078741" footer="0.15748031496062992"/>
  <pageSetup paperSize="9" scale="51" orientation="landscape" r:id="rId1"/>
  <headerFooter alignWithMargins="0"/>
  <ignoredErrors>
    <ignoredError sqref="S13 S22" formulaRang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W43"/>
  <sheetViews>
    <sheetView showGridLines="0" topLeftCell="E1" zoomScale="50" zoomScaleNormal="75" zoomScaleSheetLayoutView="50" workbookViewId="0">
      <selection activeCell="H11" sqref="H11"/>
    </sheetView>
  </sheetViews>
  <sheetFormatPr defaultColWidth="0" defaultRowHeight="25.5" zeroHeight="1" x14ac:dyDescent="0.15"/>
  <cols>
    <col min="1" max="1" width="4.625" style="627" customWidth="1"/>
    <col min="2" max="2" width="6.875" style="627" customWidth="1"/>
    <col min="3" max="3" width="15.625" style="627" customWidth="1"/>
    <col min="4" max="4" width="42.875" style="627" customWidth="1"/>
    <col min="5" max="5" width="12.25" style="627" customWidth="1"/>
    <col min="6" max="6" width="28.125" style="627" customWidth="1"/>
    <col min="7" max="7" width="27.375" style="627" customWidth="1"/>
    <col min="8" max="8" width="30" style="627" customWidth="1"/>
    <col min="9" max="9" width="30.375" style="627" customWidth="1"/>
    <col min="10" max="10" width="34.125" style="627" customWidth="1"/>
    <col min="11" max="11" width="26" style="627" customWidth="1"/>
    <col min="12" max="12" width="22.25" style="627" customWidth="1"/>
    <col min="13" max="13" width="3.875" style="627" customWidth="1"/>
    <col min="14" max="16" width="18.625" style="629" customWidth="1"/>
    <col min="17" max="20" width="18.75" style="629" customWidth="1"/>
    <col min="21" max="22" width="9" style="629" customWidth="1"/>
    <col min="23" max="26" width="9" style="627" customWidth="1"/>
    <col min="27" max="16384" width="0" style="627" hidden="1"/>
  </cols>
  <sheetData>
    <row r="1" spans="1:23" s="626" customFormat="1" x14ac:dyDescent="0.25">
      <c r="A1" s="229"/>
      <c r="B1" s="229"/>
      <c r="C1" s="229"/>
      <c r="D1" s="230"/>
      <c r="E1" s="641" t="str">
        <f>"　　令　和　"&amp;'内訳書(表)'!L2&amp;" 年　分　「 収　入 」　の　計　算　シ　ー　ト　（農業所得用）　"</f>
        <v>　　令　和　 年　分　「 収　入 」　の　計　算　シ　ー　ト　（農業所得用）　</v>
      </c>
      <c r="F1" s="230"/>
      <c r="G1" s="229"/>
      <c r="H1" s="229"/>
      <c r="I1" s="229"/>
      <c r="J1" s="208"/>
      <c r="K1" s="208"/>
      <c r="L1" s="229"/>
      <c r="M1" s="208"/>
      <c r="N1" s="628"/>
      <c r="O1" s="628"/>
      <c r="P1" s="628"/>
      <c r="Q1" s="628"/>
      <c r="R1" s="628"/>
      <c r="S1" s="628"/>
      <c r="T1" s="628"/>
      <c r="U1" s="628"/>
      <c r="V1" s="628"/>
    </row>
    <row r="2" spans="1:23" s="626" customFormat="1" ht="18.75" customHeight="1" x14ac:dyDescent="0.2">
      <c r="A2" s="229"/>
      <c r="B2" s="225"/>
      <c r="C2" s="225"/>
      <c r="D2" s="229"/>
      <c r="E2" s="231"/>
      <c r="F2" s="229"/>
      <c r="G2" s="229"/>
      <c r="H2" s="229"/>
      <c r="I2" s="229"/>
      <c r="J2" s="208"/>
      <c r="K2" s="208"/>
      <c r="L2" s="229"/>
      <c r="M2" s="208"/>
      <c r="N2" s="628"/>
      <c r="O2" s="628"/>
      <c r="P2" s="628"/>
      <c r="Q2" s="628"/>
      <c r="R2" s="628"/>
      <c r="S2" s="628"/>
      <c r="T2" s="628"/>
      <c r="U2" s="628"/>
      <c r="V2" s="628"/>
    </row>
    <row r="3" spans="1:23" s="626" customFormat="1" ht="15" customHeight="1" x14ac:dyDescent="0.2">
      <c r="A3" s="229"/>
      <c r="B3" s="225"/>
      <c r="C3" s="225"/>
      <c r="D3" s="225"/>
      <c r="E3" s="232"/>
      <c r="F3" s="229"/>
      <c r="G3" s="229"/>
      <c r="H3" s="229"/>
      <c r="I3" s="229"/>
      <c r="J3" s="208"/>
      <c r="K3" s="211"/>
      <c r="L3" s="233" t="s">
        <v>814</v>
      </c>
      <c r="M3" s="208"/>
      <c r="N3" s="628"/>
      <c r="O3" s="628"/>
      <c r="P3" s="628"/>
      <c r="Q3" s="628"/>
      <c r="R3" s="628"/>
      <c r="S3" s="628"/>
      <c r="T3" s="628"/>
      <c r="U3" s="628"/>
      <c r="V3" s="628"/>
    </row>
    <row r="4" spans="1:23" s="626" customFormat="1" x14ac:dyDescent="0.25">
      <c r="A4" s="229"/>
      <c r="B4" s="230" t="str">
        <f>JAシステムA表!B7</f>
        <v xml:space="preserve">   　様</v>
      </c>
      <c r="C4" s="234"/>
      <c r="D4" s="225"/>
      <c r="E4" s="232"/>
      <c r="F4" s="229"/>
      <c r="G4" s="229"/>
      <c r="H4" s="229"/>
      <c r="I4" s="229"/>
      <c r="J4" s="233"/>
      <c r="K4" s="233"/>
      <c r="L4" s="233" t="str">
        <f>JAシステムA表!S7</f>
        <v>基準日  　令和　　年１２月３１日</v>
      </c>
      <c r="M4" s="208"/>
      <c r="N4" s="628"/>
      <c r="O4" s="628"/>
      <c r="P4" s="628"/>
      <c r="Q4" s="628"/>
      <c r="R4" s="628"/>
      <c r="S4" s="628"/>
      <c r="T4" s="628"/>
      <c r="U4" s="628"/>
      <c r="V4" s="628"/>
    </row>
    <row r="5" spans="1:23" s="626" customFormat="1" x14ac:dyDescent="0.2">
      <c r="A5" s="229"/>
      <c r="B5" s="235" t="str">
        <f>JAシステムA表!B8</f>
        <v>　　  9999-00 -</v>
      </c>
      <c r="C5" s="236"/>
      <c r="D5" s="237"/>
      <c r="E5" s="231"/>
      <c r="F5" s="229"/>
      <c r="G5" s="210" t="s">
        <v>815</v>
      </c>
      <c r="H5" s="210"/>
      <c r="I5" s="229"/>
      <c r="J5" s="233"/>
      <c r="K5" s="233"/>
      <c r="L5" s="233" t="str">
        <f>JAシステムA表!S8</f>
        <v>作成日　  令和　　年　　月　　日</v>
      </c>
      <c r="M5" s="208"/>
      <c r="N5" s="628"/>
      <c r="O5" s="628"/>
      <c r="P5" s="628"/>
      <c r="Q5" s="628"/>
      <c r="R5" s="628"/>
      <c r="S5" s="628"/>
      <c r="T5" s="628"/>
      <c r="U5" s="628"/>
      <c r="V5" s="628"/>
    </row>
    <row r="6" spans="1:23" s="626" customFormat="1" ht="11.25" customHeight="1" thickBot="1" x14ac:dyDescent="0.25">
      <c r="A6" s="229"/>
      <c r="B6" s="229"/>
      <c r="C6" s="229"/>
      <c r="D6" s="229"/>
      <c r="E6" s="231"/>
      <c r="F6" s="226"/>
      <c r="G6" s="226"/>
      <c r="H6" s="226"/>
      <c r="I6" s="229"/>
      <c r="J6" s="208"/>
      <c r="K6" s="208"/>
      <c r="L6" s="229"/>
      <c r="M6" s="208"/>
      <c r="N6" s="628"/>
      <c r="O6" s="628"/>
      <c r="P6" s="628"/>
      <c r="Q6" s="628"/>
      <c r="R6" s="628"/>
      <c r="S6" s="628"/>
      <c r="T6" s="628"/>
      <c r="U6" s="628"/>
      <c r="V6" s="628"/>
    </row>
    <row r="7" spans="1:23" s="626" customFormat="1" ht="33" customHeight="1" x14ac:dyDescent="0.15">
      <c r="A7" s="229"/>
      <c r="B7" s="238" t="s">
        <v>816</v>
      </c>
      <c r="C7" s="239"/>
      <c r="D7" s="240" t="s">
        <v>817</v>
      </c>
      <c r="E7" s="241"/>
      <c r="F7" s="242" t="s">
        <v>818</v>
      </c>
      <c r="G7" s="242" t="s">
        <v>818</v>
      </c>
      <c r="H7" s="243" t="s">
        <v>819</v>
      </c>
      <c r="I7" s="244" t="s">
        <v>820</v>
      </c>
      <c r="J7" s="245" t="s">
        <v>821</v>
      </c>
      <c r="K7" s="246" t="s">
        <v>822</v>
      </c>
      <c r="L7" s="247"/>
      <c r="M7" s="208"/>
      <c r="N7" s="628" t="s">
        <v>868</v>
      </c>
      <c r="O7" s="628"/>
      <c r="P7" s="628"/>
      <c r="Q7" s="628"/>
      <c r="R7" s="628"/>
      <c r="S7" s="628"/>
      <c r="T7" s="628"/>
      <c r="U7" s="628"/>
      <c r="V7" s="628"/>
    </row>
    <row r="8" spans="1:23" s="626" customFormat="1" ht="21" customHeight="1" x14ac:dyDescent="0.15">
      <c r="A8" s="229"/>
      <c r="B8" s="248"/>
      <c r="C8" s="249"/>
      <c r="D8" s="250"/>
      <c r="E8" s="251"/>
      <c r="F8" s="252" t="s">
        <v>823</v>
      </c>
      <c r="G8" s="253" t="s">
        <v>824</v>
      </c>
      <c r="H8" s="254" t="s">
        <v>825</v>
      </c>
      <c r="I8" s="255"/>
      <c r="J8" s="254" t="s">
        <v>826</v>
      </c>
      <c r="K8" s="256" t="s">
        <v>827</v>
      </c>
      <c r="L8" s="257"/>
      <c r="M8" s="208"/>
      <c r="O8" s="340" t="s">
        <v>876</v>
      </c>
      <c r="P8" s="628"/>
      <c r="Q8" s="628"/>
      <c r="R8" s="628"/>
      <c r="S8" s="628"/>
      <c r="T8" s="628"/>
      <c r="U8" s="628"/>
      <c r="V8" s="628"/>
    </row>
    <row r="9" spans="1:23" s="626" customFormat="1" ht="23.25" customHeight="1" thickBot="1" x14ac:dyDescent="0.2">
      <c r="A9" s="229"/>
      <c r="B9" s="258"/>
      <c r="C9" s="259"/>
      <c r="D9" s="260"/>
      <c r="E9" s="261" t="s">
        <v>828</v>
      </c>
      <c r="F9" s="262">
        <v>1</v>
      </c>
      <c r="G9" s="224">
        <v>2</v>
      </c>
      <c r="H9" s="263" t="s">
        <v>829</v>
      </c>
      <c r="I9" s="264">
        <v>4</v>
      </c>
      <c r="J9" s="265" t="s">
        <v>830</v>
      </c>
      <c r="K9" s="266" t="s">
        <v>340</v>
      </c>
      <c r="L9" s="267" t="s">
        <v>305</v>
      </c>
      <c r="M9" s="208"/>
      <c r="N9" s="630" t="s">
        <v>873</v>
      </c>
      <c r="O9" s="630" t="s">
        <v>869</v>
      </c>
      <c r="P9" s="630" t="s">
        <v>870</v>
      </c>
      <c r="Q9" s="630" t="s">
        <v>875</v>
      </c>
      <c r="R9" s="630" t="s">
        <v>871</v>
      </c>
      <c r="S9" s="630" t="s">
        <v>872</v>
      </c>
      <c r="T9" s="630" t="s">
        <v>874</v>
      </c>
      <c r="U9" s="628"/>
      <c r="V9" s="628"/>
      <c r="W9" s="628"/>
    </row>
    <row r="10" spans="1:23" s="626" customFormat="1" ht="32.1" customHeight="1" x14ac:dyDescent="0.25">
      <c r="A10" s="229"/>
      <c r="B10" s="268" t="s">
        <v>831</v>
      </c>
      <c r="C10" s="269"/>
      <c r="D10" s="214" t="s">
        <v>832</v>
      </c>
      <c r="E10" s="270" t="s">
        <v>833</v>
      </c>
      <c r="F10" s="515"/>
      <c r="G10" s="516"/>
      <c r="H10" s="271">
        <f t="shared" ref="H10:H18" si="0">SUM(F10:G10)</f>
        <v>0</v>
      </c>
      <c r="I10" s="527"/>
      <c r="J10" s="534">
        <f>SUM(H10,I10)</f>
        <v>0</v>
      </c>
      <c r="K10" s="631">
        <f>IF(R10=0,0,IF(J10&gt;0,IF(AND(O10=0,R10&gt;0),"右表の販売数量入力",INT(Q10*R10)),INT(T10*R10)))</f>
        <v>0</v>
      </c>
      <c r="L10" s="632">
        <f>IF(S10=0,0,IF(J10&gt;0,IF(AND(O10=0,S10&gt;0),"右表の販売数量入力",INT(Q10*S10)),INT(T10*S10)))</f>
        <v>0</v>
      </c>
      <c r="M10" s="208"/>
      <c r="N10" s="630" t="str">
        <f>D10</f>
        <v xml:space="preserve"> 米</v>
      </c>
      <c r="O10" s="720"/>
      <c r="P10" s="721"/>
      <c r="Q10" s="722" t="str">
        <f>IF(O10=0,"",INT((J10-P10)/O10))</f>
        <v/>
      </c>
      <c r="R10" s="720"/>
      <c r="S10" s="720"/>
      <c r="T10" s="722" t="str">
        <f>IF(T21=0,"",T21/60)</f>
        <v/>
      </c>
      <c r="U10" s="628"/>
      <c r="V10" s="628"/>
      <c r="W10" s="628"/>
    </row>
    <row r="11" spans="1:23" s="626" customFormat="1" ht="32.1" customHeight="1" x14ac:dyDescent="0.25">
      <c r="A11" s="229"/>
      <c r="B11" s="268"/>
      <c r="C11" s="269"/>
      <c r="D11" s="216" t="s">
        <v>834</v>
      </c>
      <c r="E11" s="270" t="s">
        <v>835</v>
      </c>
      <c r="F11" s="517"/>
      <c r="G11" s="518"/>
      <c r="H11" s="271">
        <f t="shared" si="0"/>
        <v>0</v>
      </c>
      <c r="I11" s="528"/>
      <c r="J11" s="525">
        <f t="shared" ref="J11:J18" si="1">SUM(H11,I11)</f>
        <v>0</v>
      </c>
      <c r="K11" s="633">
        <f t="shared" ref="K11:K18" si="2">IF(R11=0,0,IF(J11&gt;0,IF(AND(O11=0,R11&gt;0),"右表の販売数量入力",INT(Q11*R11)),INT(T11*R11)))</f>
        <v>0</v>
      </c>
      <c r="L11" s="634">
        <f t="shared" ref="L11:L18" si="3">IF(S11=0,0,IF(J11&gt;0,IF(AND(O11=0,S11&gt;0),"右表の販売数量入力",INT(Q11*S11)),INT(T11*S11)))</f>
        <v>0</v>
      </c>
      <c r="M11" s="208"/>
      <c r="N11" s="630" t="str">
        <f t="shared" ref="N11:N18" si="4">D11</f>
        <v xml:space="preserve"> 大豆</v>
      </c>
      <c r="O11" s="720"/>
      <c r="P11" s="721"/>
      <c r="Q11" s="722" t="str">
        <f t="shared" ref="Q11:Q18" si="5">IF(O11=0,"",INT((J11-P11)/O11))</f>
        <v/>
      </c>
      <c r="R11" s="720"/>
      <c r="S11" s="720"/>
      <c r="T11" s="721"/>
      <c r="U11" s="628"/>
      <c r="V11" s="628"/>
      <c r="W11" s="628"/>
    </row>
    <row r="12" spans="1:23" s="626" customFormat="1" ht="32.1" customHeight="1" x14ac:dyDescent="0.25">
      <c r="A12" s="229"/>
      <c r="B12" s="268"/>
      <c r="C12" s="269"/>
      <c r="D12" s="216" t="s">
        <v>836</v>
      </c>
      <c r="E12" s="270" t="s">
        <v>837</v>
      </c>
      <c r="F12" s="517"/>
      <c r="G12" s="518"/>
      <c r="H12" s="271">
        <f t="shared" si="0"/>
        <v>0</v>
      </c>
      <c r="I12" s="528"/>
      <c r="J12" s="525">
        <f t="shared" si="1"/>
        <v>0</v>
      </c>
      <c r="K12" s="633">
        <f t="shared" si="2"/>
        <v>0</v>
      </c>
      <c r="L12" s="634">
        <f t="shared" si="3"/>
        <v>0</v>
      </c>
      <c r="M12" s="208"/>
      <c r="N12" s="630" t="str">
        <f t="shared" si="4"/>
        <v xml:space="preserve"> 麦・そば 等</v>
      </c>
      <c r="O12" s="720"/>
      <c r="P12" s="721"/>
      <c r="Q12" s="722" t="str">
        <f t="shared" si="5"/>
        <v/>
      </c>
      <c r="R12" s="720"/>
      <c r="S12" s="720"/>
      <c r="T12" s="721"/>
      <c r="U12" s="628"/>
      <c r="V12" s="628"/>
      <c r="W12" s="628"/>
    </row>
    <row r="13" spans="1:23" s="626" customFormat="1" ht="32.1" customHeight="1" x14ac:dyDescent="0.25">
      <c r="A13" s="229"/>
      <c r="B13" s="268"/>
      <c r="C13" s="269"/>
      <c r="D13" s="216" t="s">
        <v>838</v>
      </c>
      <c r="E13" s="270" t="s">
        <v>839</v>
      </c>
      <c r="F13" s="517"/>
      <c r="G13" s="518"/>
      <c r="H13" s="271">
        <f t="shared" si="0"/>
        <v>0</v>
      </c>
      <c r="I13" s="528"/>
      <c r="J13" s="525">
        <f t="shared" si="1"/>
        <v>0</v>
      </c>
      <c r="K13" s="633">
        <f t="shared" si="2"/>
        <v>0</v>
      </c>
      <c r="L13" s="634">
        <f t="shared" si="3"/>
        <v>0</v>
      </c>
      <c r="M13" s="208"/>
      <c r="N13" s="630" t="str">
        <f t="shared" si="4"/>
        <v xml:space="preserve"> 野菜</v>
      </c>
      <c r="O13" s="720"/>
      <c r="P13" s="721"/>
      <c r="Q13" s="722" t="str">
        <f t="shared" si="5"/>
        <v/>
      </c>
      <c r="R13" s="720"/>
      <c r="S13" s="720"/>
      <c r="T13" s="721"/>
      <c r="U13" s="628"/>
      <c r="V13" s="628"/>
      <c r="W13" s="628"/>
    </row>
    <row r="14" spans="1:23" s="626" customFormat="1" ht="32.1" customHeight="1" x14ac:dyDescent="0.25">
      <c r="A14" s="229"/>
      <c r="B14" s="268"/>
      <c r="C14" s="269"/>
      <c r="D14" s="216" t="s">
        <v>840</v>
      </c>
      <c r="E14" s="270" t="s">
        <v>841</v>
      </c>
      <c r="F14" s="517"/>
      <c r="G14" s="518"/>
      <c r="H14" s="271">
        <f t="shared" si="0"/>
        <v>0</v>
      </c>
      <c r="I14" s="528"/>
      <c r="J14" s="525">
        <f t="shared" si="1"/>
        <v>0</v>
      </c>
      <c r="K14" s="633">
        <f t="shared" si="2"/>
        <v>0</v>
      </c>
      <c r="L14" s="634">
        <f t="shared" si="3"/>
        <v>0</v>
      </c>
      <c r="M14" s="208"/>
      <c r="N14" s="630" t="str">
        <f t="shared" si="4"/>
        <v xml:space="preserve"> 花卉</v>
      </c>
      <c r="O14" s="720"/>
      <c r="P14" s="721"/>
      <c r="Q14" s="722" t="str">
        <f t="shared" si="5"/>
        <v/>
      </c>
      <c r="R14" s="720"/>
      <c r="S14" s="720"/>
      <c r="T14" s="721"/>
      <c r="U14" s="628"/>
      <c r="V14" s="628"/>
      <c r="W14" s="628"/>
    </row>
    <row r="15" spans="1:23" s="626" customFormat="1" ht="32.1" customHeight="1" x14ac:dyDescent="0.25">
      <c r="A15" s="229"/>
      <c r="B15" s="268"/>
      <c r="C15" s="269"/>
      <c r="D15" s="216" t="s">
        <v>842</v>
      </c>
      <c r="E15" s="270" t="s">
        <v>843</v>
      </c>
      <c r="F15" s="517"/>
      <c r="G15" s="518"/>
      <c r="H15" s="271">
        <f t="shared" si="0"/>
        <v>0</v>
      </c>
      <c r="I15" s="528"/>
      <c r="J15" s="525">
        <f t="shared" si="1"/>
        <v>0</v>
      </c>
      <c r="K15" s="633">
        <f t="shared" si="2"/>
        <v>0</v>
      </c>
      <c r="L15" s="634">
        <f t="shared" si="3"/>
        <v>0</v>
      </c>
      <c r="M15" s="208"/>
      <c r="N15" s="630" t="str">
        <f t="shared" si="4"/>
        <v xml:space="preserve"> 果実</v>
      </c>
      <c r="O15" s="720"/>
      <c r="P15" s="721"/>
      <c r="Q15" s="722" t="str">
        <f t="shared" si="5"/>
        <v/>
      </c>
      <c r="R15" s="720"/>
      <c r="S15" s="720"/>
      <c r="T15" s="721"/>
      <c r="U15" s="628"/>
      <c r="V15" s="628"/>
      <c r="W15" s="628"/>
    </row>
    <row r="16" spans="1:23" s="626" customFormat="1" ht="32.1" customHeight="1" x14ac:dyDescent="0.25">
      <c r="A16" s="229"/>
      <c r="B16" s="268"/>
      <c r="C16" s="269"/>
      <c r="D16" s="216" t="s">
        <v>844</v>
      </c>
      <c r="E16" s="270" t="s">
        <v>845</v>
      </c>
      <c r="F16" s="517"/>
      <c r="G16" s="518"/>
      <c r="H16" s="271">
        <f t="shared" si="0"/>
        <v>0</v>
      </c>
      <c r="I16" s="528"/>
      <c r="J16" s="525">
        <f t="shared" si="1"/>
        <v>0</v>
      </c>
      <c r="K16" s="633">
        <f t="shared" si="2"/>
        <v>0</v>
      </c>
      <c r="L16" s="634">
        <f t="shared" si="3"/>
        <v>0</v>
      </c>
      <c r="M16" s="208"/>
      <c r="N16" s="630" t="str">
        <f t="shared" si="4"/>
        <v xml:space="preserve"> 特産品・他</v>
      </c>
      <c r="O16" s="720"/>
      <c r="P16" s="721"/>
      <c r="Q16" s="722" t="str">
        <f t="shared" si="5"/>
        <v/>
      </c>
      <c r="R16" s="720"/>
      <c r="S16" s="720"/>
      <c r="T16" s="721"/>
      <c r="U16" s="628"/>
      <c r="V16" s="628"/>
      <c r="W16" s="628"/>
    </row>
    <row r="17" spans="1:23" s="626" customFormat="1" ht="32.1" customHeight="1" x14ac:dyDescent="0.25">
      <c r="A17" s="229"/>
      <c r="B17" s="268"/>
      <c r="C17" s="269"/>
      <c r="D17" s="216" t="s">
        <v>846</v>
      </c>
      <c r="E17" s="270" t="s">
        <v>847</v>
      </c>
      <c r="F17" s="519"/>
      <c r="G17" s="518"/>
      <c r="H17" s="271">
        <f t="shared" si="0"/>
        <v>0</v>
      </c>
      <c r="I17" s="528"/>
      <c r="J17" s="525">
        <f t="shared" si="1"/>
        <v>0</v>
      </c>
      <c r="K17" s="633">
        <f t="shared" si="2"/>
        <v>0</v>
      </c>
      <c r="L17" s="634">
        <f t="shared" si="3"/>
        <v>0</v>
      </c>
      <c r="M17" s="208"/>
      <c r="N17" s="630" t="str">
        <f t="shared" si="4"/>
        <v xml:space="preserve"> 畜産 （牛・豚等）</v>
      </c>
      <c r="O17" s="720"/>
      <c r="P17" s="721"/>
      <c r="Q17" s="722" t="str">
        <f t="shared" si="5"/>
        <v/>
      </c>
      <c r="R17" s="720"/>
      <c r="S17" s="720"/>
      <c r="T17" s="721"/>
      <c r="U17" s="628"/>
      <c r="V17" s="628"/>
      <c r="W17" s="628"/>
    </row>
    <row r="18" spans="1:23" s="626" customFormat="1" ht="32.25" customHeight="1" thickBot="1" x14ac:dyDescent="0.3">
      <c r="A18" s="229"/>
      <c r="B18" s="268"/>
      <c r="C18" s="269"/>
      <c r="D18" s="218" t="s">
        <v>848</v>
      </c>
      <c r="E18" s="272" t="s">
        <v>849</v>
      </c>
      <c r="F18" s="520"/>
      <c r="G18" s="521"/>
      <c r="H18" s="271">
        <f t="shared" si="0"/>
        <v>0</v>
      </c>
      <c r="I18" s="529"/>
      <c r="J18" s="526">
        <f t="shared" si="1"/>
        <v>0</v>
      </c>
      <c r="K18" s="635">
        <f t="shared" si="2"/>
        <v>0</v>
      </c>
      <c r="L18" s="636">
        <f t="shared" si="3"/>
        <v>0</v>
      </c>
      <c r="M18" s="208"/>
      <c r="N18" s="630" t="str">
        <f t="shared" si="4"/>
        <v xml:space="preserve"> その他</v>
      </c>
      <c r="O18" s="720"/>
      <c r="P18" s="721"/>
      <c r="Q18" s="722" t="str">
        <f t="shared" si="5"/>
        <v/>
      </c>
      <c r="R18" s="720"/>
      <c r="S18" s="720"/>
      <c r="T18" s="721"/>
      <c r="U18" s="628"/>
      <c r="V18" s="628"/>
      <c r="W18" s="628"/>
    </row>
    <row r="19" spans="1:23" s="626" customFormat="1" ht="23.25" customHeight="1" thickTop="1" thickBot="1" x14ac:dyDescent="0.3">
      <c r="A19" s="229"/>
      <c r="B19" s="268"/>
      <c r="C19" s="269"/>
      <c r="D19" s="274"/>
      <c r="E19" s="275"/>
      <c r="F19" s="273"/>
      <c r="G19" s="273"/>
      <c r="H19" s="543"/>
      <c r="I19" s="530"/>
      <c r="J19" s="276" t="s">
        <v>86</v>
      </c>
      <c r="K19" s="277" t="s">
        <v>87</v>
      </c>
      <c r="L19" s="278"/>
      <c r="M19" s="208"/>
      <c r="N19" s="628"/>
      <c r="O19" s="628"/>
      <c r="P19" s="628"/>
      <c r="Q19" s="628"/>
      <c r="R19" s="628"/>
      <c r="S19" s="628"/>
      <c r="T19" s="628"/>
      <c r="U19" s="628"/>
      <c r="V19" s="628"/>
    </row>
    <row r="20" spans="1:23" s="626" customFormat="1" ht="35.25" customHeight="1" thickBot="1" x14ac:dyDescent="0.2">
      <c r="A20" s="229"/>
      <c r="B20" s="268"/>
      <c r="C20" s="269"/>
      <c r="D20" s="222" t="s">
        <v>88</v>
      </c>
      <c r="E20" s="279" t="s">
        <v>89</v>
      </c>
      <c r="F20" s="280">
        <f>SUM(F10:F18)</f>
        <v>0</v>
      </c>
      <c r="G20" s="280">
        <f>SUM(G10:G18)</f>
        <v>0</v>
      </c>
      <c r="H20" s="545">
        <f>SUM(H10:H18)</f>
        <v>0</v>
      </c>
      <c r="I20" s="531">
        <f>SUM(I10:I18)</f>
        <v>0</v>
      </c>
      <c r="J20" s="546">
        <f>SUM(H20,I20)</f>
        <v>0</v>
      </c>
      <c r="K20" s="1477">
        <f>SUM(K10:L18)</f>
        <v>0</v>
      </c>
      <c r="L20" s="1478"/>
      <c r="M20" s="208"/>
      <c r="N20" s="628"/>
      <c r="O20" s="628"/>
      <c r="P20" s="637" t="s">
        <v>877</v>
      </c>
      <c r="Q20" s="638" t="str">
        <f>IF(COUNT(Q10,T10)=0,"",IF(N(Q10)&gt;0,Q10*60,T10*60))</f>
        <v/>
      </c>
      <c r="R20" s="628" t="s">
        <v>1016</v>
      </c>
      <c r="S20" s="628"/>
      <c r="T20" s="628"/>
      <c r="U20" s="628"/>
      <c r="V20" s="628"/>
    </row>
    <row r="21" spans="1:23" s="626" customFormat="1" ht="32.1" customHeight="1" thickTop="1" thickBot="1" x14ac:dyDescent="0.3">
      <c r="A21" s="229"/>
      <c r="B21" s="281" t="s">
        <v>90</v>
      </c>
      <c r="C21" s="282"/>
      <c r="D21" s="283" t="s">
        <v>832</v>
      </c>
      <c r="E21" s="284" t="s">
        <v>91</v>
      </c>
      <c r="F21" s="522"/>
      <c r="G21" s="523"/>
      <c r="H21" s="271">
        <f t="shared" ref="H21:H32" si="6">SUM(F21:G21)</f>
        <v>0</v>
      </c>
      <c r="I21" s="527"/>
      <c r="J21" s="524">
        <f t="shared" ref="J21:J35" si="7">SUM(H21,I21)</f>
        <v>0</v>
      </c>
      <c r="K21" s="285"/>
      <c r="L21" s="286"/>
      <c r="M21" s="208"/>
      <c r="N21" s="628"/>
      <c r="O21" s="628"/>
      <c r="P21" s="628"/>
      <c r="Q21" s="628"/>
      <c r="R21" s="628"/>
      <c r="S21" s="637" t="s">
        <v>890</v>
      </c>
      <c r="T21" s="639"/>
      <c r="U21" s="628" t="s">
        <v>302</v>
      </c>
      <c r="V21" s="628"/>
    </row>
    <row r="22" spans="1:23" s="626" customFormat="1" ht="32.1" customHeight="1" x14ac:dyDescent="0.25">
      <c r="A22" s="229"/>
      <c r="B22" s="268"/>
      <c r="C22" s="269"/>
      <c r="D22" s="216" t="s">
        <v>834</v>
      </c>
      <c r="E22" s="270" t="s">
        <v>92</v>
      </c>
      <c r="F22" s="518"/>
      <c r="G22" s="518"/>
      <c r="H22" s="271">
        <f t="shared" si="6"/>
        <v>0</v>
      </c>
      <c r="I22" s="528"/>
      <c r="J22" s="525">
        <f t="shared" si="7"/>
        <v>0</v>
      </c>
      <c r="K22" s="207"/>
      <c r="L22" s="287"/>
      <c r="M22" s="208"/>
      <c r="N22" s="628"/>
      <c r="O22" s="628"/>
      <c r="P22" s="628"/>
      <c r="Q22" s="628"/>
      <c r="R22" s="628"/>
      <c r="S22" s="628"/>
      <c r="T22" s="628"/>
      <c r="U22" s="628"/>
      <c r="V22" s="628"/>
    </row>
    <row r="23" spans="1:23" s="626" customFormat="1" ht="32.1" customHeight="1" x14ac:dyDescent="0.25">
      <c r="A23" s="229"/>
      <c r="B23" s="288"/>
      <c r="C23" s="289"/>
      <c r="D23" s="216" t="s">
        <v>836</v>
      </c>
      <c r="E23" s="270" t="s">
        <v>93</v>
      </c>
      <c r="F23" s="518"/>
      <c r="G23" s="518"/>
      <c r="H23" s="271">
        <f t="shared" si="6"/>
        <v>0</v>
      </c>
      <c r="I23" s="528"/>
      <c r="J23" s="525">
        <f t="shared" si="7"/>
        <v>0</v>
      </c>
      <c r="K23" s="207"/>
      <c r="L23" s="290"/>
      <c r="M23" s="208"/>
      <c r="N23" s="628"/>
      <c r="O23" s="628"/>
      <c r="P23" s="628"/>
      <c r="Q23" s="628"/>
      <c r="R23" s="628"/>
      <c r="S23" s="628"/>
      <c r="T23" s="628"/>
      <c r="U23" s="628"/>
      <c r="V23" s="628"/>
    </row>
    <row r="24" spans="1:23" s="626" customFormat="1" ht="32.1" customHeight="1" x14ac:dyDescent="0.25">
      <c r="A24" s="229"/>
      <c r="B24" s="268"/>
      <c r="C24" s="269"/>
      <c r="D24" s="216" t="s">
        <v>838</v>
      </c>
      <c r="E24" s="270" t="s">
        <v>94</v>
      </c>
      <c r="F24" s="518"/>
      <c r="G24" s="518"/>
      <c r="H24" s="271">
        <f t="shared" si="6"/>
        <v>0</v>
      </c>
      <c r="I24" s="528"/>
      <c r="J24" s="525">
        <f t="shared" si="7"/>
        <v>0</v>
      </c>
      <c r="K24" s="207"/>
      <c r="L24" s="290"/>
      <c r="M24" s="208"/>
      <c r="N24" s="628"/>
      <c r="O24" s="628"/>
      <c r="P24" s="628"/>
      <c r="Q24" s="628"/>
      <c r="R24" s="628"/>
      <c r="S24" s="628"/>
      <c r="T24" s="628"/>
      <c r="U24" s="628"/>
      <c r="V24" s="628"/>
    </row>
    <row r="25" spans="1:23" s="626" customFormat="1" ht="32.1" customHeight="1" x14ac:dyDescent="0.25">
      <c r="A25" s="229"/>
      <c r="B25" s="268"/>
      <c r="C25" s="269"/>
      <c r="D25" s="216" t="s">
        <v>840</v>
      </c>
      <c r="E25" s="270" t="s">
        <v>95</v>
      </c>
      <c r="F25" s="518"/>
      <c r="G25" s="518"/>
      <c r="H25" s="271">
        <f t="shared" si="6"/>
        <v>0</v>
      </c>
      <c r="I25" s="528"/>
      <c r="J25" s="525">
        <f t="shared" si="7"/>
        <v>0</v>
      </c>
      <c r="K25" s="207"/>
      <c r="L25" s="290"/>
      <c r="M25" s="208"/>
      <c r="N25" s="628"/>
      <c r="O25" s="628"/>
      <c r="P25" s="628"/>
      <c r="Q25" s="628"/>
      <c r="R25" s="628"/>
      <c r="S25" s="628"/>
      <c r="T25" s="628"/>
      <c r="U25" s="628"/>
      <c r="V25" s="628"/>
    </row>
    <row r="26" spans="1:23" s="626" customFormat="1" ht="32.1" customHeight="1" x14ac:dyDescent="0.25">
      <c r="A26" s="229"/>
      <c r="B26" s="268"/>
      <c r="C26" s="269"/>
      <c r="D26" s="216" t="s">
        <v>842</v>
      </c>
      <c r="E26" s="270" t="s">
        <v>96</v>
      </c>
      <c r="F26" s="518"/>
      <c r="G26" s="518"/>
      <c r="H26" s="271">
        <f t="shared" si="6"/>
        <v>0</v>
      </c>
      <c r="I26" s="528"/>
      <c r="J26" s="525">
        <f t="shared" si="7"/>
        <v>0</v>
      </c>
      <c r="K26" s="207"/>
      <c r="L26" s="291"/>
      <c r="M26" s="208"/>
      <c r="N26" s="628"/>
      <c r="O26" s="628"/>
      <c r="P26" s="628"/>
      <c r="Q26" s="628"/>
      <c r="R26" s="628"/>
      <c r="S26" s="628"/>
      <c r="T26" s="628"/>
      <c r="U26" s="628"/>
      <c r="V26" s="628"/>
    </row>
    <row r="27" spans="1:23" s="626" customFormat="1" ht="32.1" customHeight="1" x14ac:dyDescent="0.25">
      <c r="A27" s="229"/>
      <c r="B27" s="268"/>
      <c r="C27" s="269"/>
      <c r="D27" s="216" t="s">
        <v>844</v>
      </c>
      <c r="E27" s="270" t="s">
        <v>97</v>
      </c>
      <c r="F27" s="518"/>
      <c r="G27" s="518"/>
      <c r="H27" s="271">
        <f t="shared" si="6"/>
        <v>0</v>
      </c>
      <c r="I27" s="528"/>
      <c r="J27" s="525">
        <f t="shared" si="7"/>
        <v>0</v>
      </c>
      <c r="K27" s="207"/>
      <c r="L27" s="292"/>
      <c r="M27" s="208"/>
      <c r="N27" s="628"/>
      <c r="O27" s="628"/>
      <c r="P27" s="628"/>
      <c r="Q27" s="628"/>
      <c r="R27" s="628"/>
      <c r="S27" s="628"/>
      <c r="T27" s="628"/>
      <c r="U27" s="628"/>
      <c r="V27" s="628"/>
    </row>
    <row r="28" spans="1:23" s="626" customFormat="1" ht="32.1" customHeight="1" x14ac:dyDescent="0.25">
      <c r="A28" s="229"/>
      <c r="B28" s="293"/>
      <c r="C28" s="294"/>
      <c r="D28" s="216" t="s">
        <v>98</v>
      </c>
      <c r="E28" s="270" t="s">
        <v>99</v>
      </c>
      <c r="F28" s="518"/>
      <c r="G28" s="518"/>
      <c r="H28" s="271">
        <f t="shared" si="6"/>
        <v>0</v>
      </c>
      <c r="I28" s="528"/>
      <c r="J28" s="525">
        <f t="shared" si="7"/>
        <v>0</v>
      </c>
      <c r="K28" s="207"/>
      <c r="L28" s="290"/>
      <c r="M28" s="208"/>
      <c r="N28" s="628"/>
      <c r="O28" s="628"/>
      <c r="P28" s="628"/>
      <c r="Q28" s="628"/>
      <c r="R28" s="628"/>
      <c r="S28" s="628"/>
      <c r="T28" s="628"/>
      <c r="U28" s="628"/>
      <c r="V28" s="628"/>
    </row>
    <row r="29" spans="1:23" s="626" customFormat="1" ht="32.1" customHeight="1" x14ac:dyDescent="0.25">
      <c r="A29" s="229"/>
      <c r="B29" s="293"/>
      <c r="C29" s="294"/>
      <c r="D29" s="216" t="s">
        <v>100</v>
      </c>
      <c r="E29" s="295" t="s">
        <v>101</v>
      </c>
      <c r="F29" s="518"/>
      <c r="G29" s="518"/>
      <c r="H29" s="271">
        <f t="shared" si="6"/>
        <v>0</v>
      </c>
      <c r="I29" s="528"/>
      <c r="J29" s="525">
        <f t="shared" si="7"/>
        <v>0</v>
      </c>
      <c r="K29" s="207"/>
      <c r="L29" s="290"/>
      <c r="M29" s="208"/>
      <c r="N29" s="628"/>
      <c r="O29" s="628"/>
      <c r="P29" s="628"/>
      <c r="Q29" s="628"/>
      <c r="R29" s="628"/>
      <c r="S29" s="628"/>
      <c r="T29" s="628"/>
      <c r="U29" s="628"/>
      <c r="V29" s="628"/>
    </row>
    <row r="30" spans="1:23" s="626" customFormat="1" ht="32.1" customHeight="1" x14ac:dyDescent="0.25">
      <c r="A30" s="229"/>
      <c r="B30" s="293"/>
      <c r="C30" s="294"/>
      <c r="D30" s="216" t="s">
        <v>102</v>
      </c>
      <c r="E30" s="295" t="s">
        <v>103</v>
      </c>
      <c r="F30" s="518"/>
      <c r="G30" s="518"/>
      <c r="H30" s="271">
        <f t="shared" si="6"/>
        <v>0</v>
      </c>
      <c r="I30" s="528"/>
      <c r="J30" s="525">
        <f t="shared" si="7"/>
        <v>0</v>
      </c>
      <c r="K30" s="207"/>
      <c r="L30" s="290"/>
      <c r="M30" s="208"/>
      <c r="N30" s="628"/>
      <c r="O30" s="628"/>
      <c r="P30" s="628"/>
      <c r="Q30" s="628"/>
      <c r="R30" s="628"/>
      <c r="S30" s="628"/>
      <c r="T30" s="628"/>
      <c r="U30" s="628"/>
      <c r="V30" s="628"/>
    </row>
    <row r="31" spans="1:23" s="626" customFormat="1" ht="32.1" customHeight="1" x14ac:dyDescent="0.25">
      <c r="A31" s="229"/>
      <c r="B31" s="293"/>
      <c r="C31" s="294"/>
      <c r="D31" s="217" t="s">
        <v>104</v>
      </c>
      <c r="E31" s="295" t="s">
        <v>105</v>
      </c>
      <c r="F31" s="518"/>
      <c r="G31" s="518"/>
      <c r="H31" s="271">
        <f t="shared" si="6"/>
        <v>0</v>
      </c>
      <c r="I31" s="528"/>
      <c r="J31" s="525">
        <f t="shared" si="7"/>
        <v>0</v>
      </c>
      <c r="K31" s="207"/>
      <c r="L31" s="290"/>
      <c r="M31" s="208"/>
      <c r="N31" s="628"/>
      <c r="O31" s="628"/>
      <c r="P31" s="628"/>
      <c r="Q31" s="628"/>
      <c r="R31" s="628"/>
      <c r="S31" s="628"/>
      <c r="T31" s="628"/>
      <c r="U31" s="628"/>
      <c r="V31" s="628"/>
    </row>
    <row r="32" spans="1:23" s="626" customFormat="1" ht="32.1" customHeight="1" x14ac:dyDescent="0.25">
      <c r="A32" s="229"/>
      <c r="B32" s="293"/>
      <c r="C32" s="294"/>
      <c r="D32" s="216" t="s">
        <v>106</v>
      </c>
      <c r="E32" s="295" t="s">
        <v>107</v>
      </c>
      <c r="F32" s="518"/>
      <c r="G32" s="518"/>
      <c r="H32" s="271">
        <f t="shared" si="6"/>
        <v>0</v>
      </c>
      <c r="I32" s="528"/>
      <c r="J32" s="525">
        <f t="shared" si="7"/>
        <v>0</v>
      </c>
      <c r="K32" s="207"/>
      <c r="L32" s="291"/>
      <c r="M32" s="208"/>
      <c r="N32" s="628"/>
      <c r="O32" s="628"/>
      <c r="P32" s="628"/>
      <c r="Q32" s="628"/>
      <c r="R32" s="628"/>
      <c r="S32" s="628"/>
      <c r="T32" s="628"/>
      <c r="U32" s="628"/>
      <c r="V32" s="628"/>
    </row>
    <row r="33" spans="1:22" s="626" customFormat="1" ht="32.1" customHeight="1" x14ac:dyDescent="0.25">
      <c r="A33" s="229"/>
      <c r="B33" s="293"/>
      <c r="C33" s="294"/>
      <c r="D33" s="216" t="s">
        <v>108</v>
      </c>
      <c r="E33" s="270" t="s">
        <v>109</v>
      </c>
      <c r="F33" s="518"/>
      <c r="G33" s="518"/>
      <c r="H33" s="271">
        <f>SUM(F33:G33)</f>
        <v>0</v>
      </c>
      <c r="I33" s="528"/>
      <c r="J33" s="525">
        <f t="shared" si="7"/>
        <v>0</v>
      </c>
      <c r="K33" s="207"/>
      <c r="L33" s="291"/>
      <c r="M33" s="208"/>
      <c r="N33" s="628"/>
      <c r="O33" s="628"/>
      <c r="P33" s="628"/>
      <c r="Q33" s="628"/>
      <c r="R33" s="628"/>
      <c r="S33" s="628"/>
      <c r="T33" s="628"/>
      <c r="U33" s="628"/>
      <c r="V33" s="628"/>
    </row>
    <row r="34" spans="1:22" s="626" customFormat="1" ht="32.1" customHeight="1" x14ac:dyDescent="0.25">
      <c r="A34" s="229"/>
      <c r="B34" s="293"/>
      <c r="C34" s="294"/>
      <c r="D34" s="219" t="s">
        <v>110</v>
      </c>
      <c r="E34" s="270" t="s">
        <v>111</v>
      </c>
      <c r="F34" s="521"/>
      <c r="G34" s="521"/>
      <c r="H34" s="271">
        <f>SUM(F34:G34)</f>
        <v>0</v>
      </c>
      <c r="I34" s="529"/>
      <c r="J34" s="526">
        <f t="shared" si="7"/>
        <v>0</v>
      </c>
      <c r="K34" s="207"/>
      <c r="L34" s="291"/>
      <c r="M34" s="208"/>
      <c r="N34" s="628"/>
      <c r="O34" s="628"/>
      <c r="P34" s="628"/>
      <c r="Q34" s="628"/>
      <c r="R34" s="628"/>
      <c r="S34" s="628"/>
      <c r="T34" s="628"/>
      <c r="U34" s="628"/>
      <c r="V34" s="628"/>
    </row>
    <row r="35" spans="1:22" s="626" customFormat="1" ht="30.75" customHeight="1" thickBot="1" x14ac:dyDescent="0.3">
      <c r="A35" s="229"/>
      <c r="B35" s="296"/>
      <c r="C35" s="297"/>
      <c r="D35" s="218" t="s">
        <v>848</v>
      </c>
      <c r="E35" s="272" t="s">
        <v>112</v>
      </c>
      <c r="F35" s="521"/>
      <c r="G35" s="521"/>
      <c r="H35" s="271">
        <f>SUM(F35:G35)</f>
        <v>0</v>
      </c>
      <c r="I35" s="529"/>
      <c r="J35" s="526">
        <f t="shared" si="7"/>
        <v>0</v>
      </c>
      <c r="K35" s="213"/>
      <c r="L35" s="290"/>
      <c r="M35" s="208"/>
      <c r="N35" s="628"/>
      <c r="O35" s="628"/>
      <c r="P35" s="628"/>
      <c r="Q35" s="628"/>
      <c r="R35" s="628"/>
      <c r="S35" s="628"/>
      <c r="T35" s="628"/>
      <c r="U35" s="628"/>
      <c r="V35" s="628"/>
    </row>
    <row r="36" spans="1:22" s="626" customFormat="1" ht="24" customHeight="1" thickTop="1" x14ac:dyDescent="0.25">
      <c r="A36" s="229"/>
      <c r="B36" s="296"/>
      <c r="C36" s="297"/>
      <c r="D36" s="274"/>
      <c r="E36" s="275"/>
      <c r="F36" s="273"/>
      <c r="G36" s="273"/>
      <c r="H36" s="544"/>
      <c r="I36" s="532"/>
      <c r="J36" s="276" t="s">
        <v>113</v>
      </c>
      <c r="K36" s="213"/>
      <c r="L36" s="290"/>
      <c r="M36" s="208"/>
      <c r="N36" s="628"/>
      <c r="O36" s="628"/>
      <c r="P36" s="628"/>
      <c r="Q36" s="628"/>
      <c r="R36" s="628"/>
      <c r="S36" s="628"/>
      <c r="T36" s="628"/>
      <c r="U36" s="628"/>
      <c r="V36" s="628"/>
    </row>
    <row r="37" spans="1:22" s="626" customFormat="1" ht="34.5" customHeight="1" thickBot="1" x14ac:dyDescent="0.25">
      <c r="A37" s="229"/>
      <c r="B37" s="298"/>
      <c r="C37" s="299"/>
      <c r="D37" s="300" t="s">
        <v>88</v>
      </c>
      <c r="E37" s="301" t="s">
        <v>114</v>
      </c>
      <c r="F37" s="302">
        <f>SUM(F21:F35)</f>
        <v>0</v>
      </c>
      <c r="G37" s="302">
        <f>SUM(G21:G35)</f>
        <v>0</v>
      </c>
      <c r="H37" s="545">
        <f>SUM(H21:H35)</f>
        <v>0</v>
      </c>
      <c r="I37" s="533">
        <f>SUM(I21:I35)</f>
        <v>0</v>
      </c>
      <c r="J37" s="547">
        <f>SUM(H37,I37)</f>
        <v>0</v>
      </c>
      <c r="K37" s="303"/>
      <c r="L37" s="304"/>
      <c r="M37" s="208"/>
      <c r="N37" s="628"/>
      <c r="O37" s="628"/>
      <c r="P37" s="628"/>
      <c r="Q37" s="628"/>
      <c r="R37" s="628"/>
      <c r="S37" s="628"/>
      <c r="T37" s="628"/>
      <c r="U37" s="628"/>
      <c r="V37" s="628"/>
    </row>
    <row r="38" spans="1:22" s="626" customFormat="1" ht="26.25" thickTop="1" x14ac:dyDescent="0.15">
      <c r="A38" s="305"/>
      <c r="B38" s="306"/>
      <c r="C38" s="307" t="s">
        <v>115</v>
      </c>
      <c r="D38" s="308" t="s">
        <v>116</v>
      </c>
      <c r="E38" s="309"/>
      <c r="F38" s="305"/>
      <c r="G38" s="305"/>
      <c r="H38" s="305"/>
      <c r="I38" s="305"/>
      <c r="J38" s="310"/>
      <c r="K38" s="311"/>
      <c r="L38" s="312"/>
      <c r="M38" s="313"/>
      <c r="N38" s="628"/>
      <c r="O38" s="628"/>
      <c r="P38" s="628"/>
      <c r="Q38" s="628"/>
      <c r="R38" s="628"/>
      <c r="S38" s="628"/>
      <c r="T38" s="628"/>
      <c r="U38" s="628"/>
      <c r="V38" s="628"/>
    </row>
    <row r="39" spans="1:22" s="626" customFormat="1" x14ac:dyDescent="0.15">
      <c r="A39" s="305"/>
      <c r="B39" s="315"/>
      <c r="C39" s="250"/>
      <c r="D39" s="316" t="s">
        <v>117</v>
      </c>
      <c r="E39" s="309"/>
      <c r="F39" s="305"/>
      <c r="G39" s="305"/>
      <c r="H39" s="305"/>
      <c r="I39" s="305"/>
      <c r="J39" s="311"/>
      <c r="K39" s="311"/>
      <c r="L39" s="317"/>
      <c r="M39" s="313"/>
      <c r="N39" s="628"/>
      <c r="O39" s="628"/>
      <c r="P39" s="628"/>
      <c r="Q39" s="628"/>
      <c r="R39" s="628"/>
      <c r="S39" s="628"/>
      <c r="T39" s="628"/>
      <c r="U39" s="628"/>
      <c r="V39" s="628"/>
    </row>
    <row r="40" spans="1:22" s="626" customFormat="1" x14ac:dyDescent="0.15">
      <c r="A40" s="305"/>
      <c r="B40" s="315"/>
      <c r="C40" s="250"/>
      <c r="D40" s="316" t="s">
        <v>118</v>
      </c>
      <c r="E40" s="309"/>
      <c r="F40" s="305"/>
      <c r="G40" s="305"/>
      <c r="H40" s="305"/>
      <c r="I40" s="305"/>
      <c r="J40" s="311"/>
      <c r="K40" s="311"/>
      <c r="L40" s="317"/>
      <c r="M40" s="313"/>
      <c r="N40" s="628"/>
      <c r="O40" s="628"/>
      <c r="P40" s="628"/>
      <c r="Q40" s="628"/>
      <c r="R40" s="628"/>
      <c r="S40" s="628"/>
      <c r="T40" s="628"/>
      <c r="U40" s="628"/>
      <c r="V40" s="628"/>
    </row>
    <row r="41" spans="1:22" s="626" customFormat="1" ht="26.25" thickBot="1" x14ac:dyDescent="0.2">
      <c r="A41" s="305"/>
      <c r="B41" s="318"/>
      <c r="C41" s="319"/>
      <c r="D41" s="320" t="s">
        <v>119</v>
      </c>
      <c r="E41" s="321"/>
      <c r="F41" s="319"/>
      <c r="G41" s="319"/>
      <c r="H41" s="319"/>
      <c r="I41" s="319"/>
      <c r="J41" s="322"/>
      <c r="K41" s="322"/>
      <c r="L41" s="323"/>
      <c r="M41" s="313"/>
      <c r="N41" s="628"/>
      <c r="O41" s="628"/>
      <c r="P41" s="628"/>
      <c r="Q41" s="628"/>
      <c r="R41" s="628"/>
      <c r="S41" s="628"/>
      <c r="T41" s="628"/>
      <c r="U41" s="628"/>
      <c r="V41" s="628"/>
    </row>
    <row r="42" spans="1:22" s="626" customFormat="1" x14ac:dyDescent="0.2">
      <c r="A42" s="229"/>
      <c r="B42" s="226" t="str">
        <f>JAシステムA表!B37</f>
        <v>９９９９-００１　○○農業協同組合</v>
      </c>
      <c r="C42" s="324"/>
      <c r="D42" s="324"/>
      <c r="E42" s="231"/>
      <c r="F42" s="227"/>
      <c r="G42" s="229"/>
      <c r="H42" s="229"/>
      <c r="I42" s="229"/>
      <c r="J42" s="325"/>
      <c r="K42" s="233"/>
      <c r="L42" s="233" t="s">
        <v>188</v>
      </c>
      <c r="M42" s="208"/>
      <c r="N42" s="628"/>
      <c r="O42" s="628"/>
      <c r="P42" s="628"/>
      <c r="Q42" s="628"/>
      <c r="R42" s="628"/>
      <c r="S42" s="628"/>
      <c r="T42" s="628"/>
      <c r="U42" s="628"/>
      <c r="V42" s="628"/>
    </row>
    <row r="43" spans="1:22" s="626" customFormat="1" x14ac:dyDescent="0.2">
      <c r="A43" s="229"/>
      <c r="B43" s="229"/>
      <c r="C43" s="229"/>
      <c r="D43" s="229"/>
      <c r="E43" s="231"/>
      <c r="F43" s="227"/>
      <c r="G43" s="229"/>
      <c r="H43" s="229"/>
      <c r="I43" s="229"/>
      <c r="J43" s="212"/>
      <c r="K43" s="212"/>
      <c r="L43" s="212" t="s">
        <v>813</v>
      </c>
      <c r="M43" s="208"/>
      <c r="N43" s="628"/>
      <c r="O43" s="628"/>
      <c r="P43" s="628"/>
      <c r="Q43" s="628"/>
      <c r="R43" s="628"/>
      <c r="S43" s="628"/>
      <c r="T43" s="628"/>
      <c r="U43" s="628"/>
      <c r="V43" s="628"/>
    </row>
  </sheetData>
  <sheetProtection sheet="1" objects="1" scenarios="1"/>
  <mergeCells count="1">
    <mergeCell ref="K20:L20"/>
  </mergeCells>
  <phoneticPr fontId="3"/>
  <conditionalFormatting sqref="L1:L19 L21:L65536 A1:K1048576 M1:M1048576 N1:N7 N10:N65536 O1:IV1048576">
    <cfRule type="expression" dxfId="4" priority="1" stopIfTrue="1">
      <formula>IF(CELL("protect",A1)=0,1,0)</formula>
    </cfRule>
  </conditionalFormatting>
  <dataValidations count="2">
    <dataValidation type="whole" imeMode="off" operator="greaterThanOrEqual" allowBlank="1" showErrorMessage="1" error="小数点、マイナスの値は入力できません。" sqref="O10:P18 R10:S18 T11:T18">
      <formula1>0</formula1>
    </dataValidation>
    <dataValidation type="whole" imeMode="off" operator="greaterThanOrEqual" allowBlank="1" showErrorMessage="1" sqref="T21">
      <formula1>0</formula1>
    </dataValidation>
  </dataValidations>
  <pageMargins left="0.39370078740157483" right="0.19685039370078741" top="0.27559055118110237" bottom="0.15748031496062992" header="0.23622047244094491" footer="0.19685039370078741"/>
  <pageSetup paperSize="9" scale="49" orientation="landscape" blackAndWhite="1" r:id="rId1"/>
  <headerFooter alignWithMargins="0"/>
  <ignoredErrors>
    <ignoredError sqref="F20:G20 I20" formulaRange="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M45"/>
  <sheetViews>
    <sheetView showGridLines="0" zoomScale="50" zoomScaleNormal="50" workbookViewId="0">
      <selection activeCell="E2" sqref="E2"/>
    </sheetView>
  </sheetViews>
  <sheetFormatPr defaultColWidth="0" defaultRowHeight="13.5" zeroHeight="1" x14ac:dyDescent="0.15"/>
  <cols>
    <col min="1" max="1" width="2.5" style="209" customWidth="1"/>
    <col min="2" max="2" width="4.375" style="209" customWidth="1"/>
    <col min="3" max="3" width="40.125" style="209" customWidth="1"/>
    <col min="4" max="4" width="10.375" style="228" customWidth="1"/>
    <col min="5" max="5" width="29" style="209" customWidth="1"/>
    <col min="6" max="6" width="28.125" style="209" customWidth="1"/>
    <col min="7" max="7" width="29.375" style="209" customWidth="1"/>
    <col min="8" max="8" width="27.25" style="209" customWidth="1"/>
    <col min="9" max="9" width="28.875" style="209" customWidth="1"/>
    <col min="10" max="10" width="33.125" style="209" customWidth="1"/>
    <col min="11" max="11" width="5.125" style="228" customWidth="1"/>
    <col min="12" max="12" width="26.875" style="209" customWidth="1"/>
    <col min="13" max="13" width="6" style="209" customWidth="1"/>
    <col min="14" max="16384" width="0" style="209" hidden="1"/>
  </cols>
  <sheetData>
    <row r="1" spans="2:13" ht="7.5" customHeight="1" x14ac:dyDescent="0.15">
      <c r="B1" s="229"/>
      <c r="C1" s="229"/>
      <c r="D1" s="326"/>
      <c r="E1" s="229"/>
      <c r="F1" s="229"/>
      <c r="G1" s="229"/>
      <c r="H1" s="229"/>
      <c r="I1" s="229"/>
      <c r="J1" s="229"/>
      <c r="K1" s="326"/>
      <c r="L1" s="229"/>
      <c r="M1" s="208"/>
    </row>
    <row r="2" spans="2:13" ht="25.5" x14ac:dyDescent="0.25">
      <c r="B2" s="229"/>
      <c r="C2" s="229"/>
      <c r="D2" s="326"/>
      <c r="E2" s="230" t="str">
        <f>"　　　　　　　令　和　"&amp;'内訳書(表)'!L2&amp;" 年　分　「 経　費 」　の　計　算　シ　ー　ト　（農業所得用）"</f>
        <v>　　　　　　　令　和　 年　分　「 経　費 」　の　計　算　シ　ー　ト　（農業所得用）</v>
      </c>
      <c r="F2" s="230"/>
      <c r="G2" s="230"/>
      <c r="H2" s="229"/>
      <c r="I2" s="229"/>
      <c r="J2" s="230"/>
      <c r="K2" s="326"/>
      <c r="L2" s="229"/>
      <c r="M2" s="208"/>
    </row>
    <row r="3" spans="2:13" ht="13.5" customHeight="1" x14ac:dyDescent="0.15">
      <c r="B3" s="229"/>
      <c r="C3" s="229"/>
      <c r="D3" s="326"/>
      <c r="E3" s="229"/>
      <c r="F3" s="229"/>
      <c r="G3" s="229"/>
      <c r="H3" s="229"/>
      <c r="I3" s="229"/>
      <c r="J3" s="229"/>
      <c r="K3" s="326"/>
      <c r="L3" s="229"/>
      <c r="M3" s="208"/>
    </row>
    <row r="4" spans="2:13" ht="5.25" customHeight="1" x14ac:dyDescent="0.2">
      <c r="B4" s="225"/>
      <c r="C4" s="229"/>
      <c r="D4" s="326"/>
      <c r="E4" s="229"/>
      <c r="F4" s="229"/>
      <c r="G4" s="229"/>
      <c r="H4" s="229"/>
      <c r="I4" s="229"/>
      <c r="J4" s="229"/>
      <c r="K4" s="326"/>
      <c r="L4" s="229"/>
      <c r="M4" s="208"/>
    </row>
    <row r="5" spans="2:13" ht="16.5" customHeight="1" x14ac:dyDescent="0.2">
      <c r="B5" s="225" t="s">
        <v>120</v>
      </c>
      <c r="C5" s="225"/>
      <c r="D5" s="327"/>
      <c r="E5" s="229"/>
      <c r="F5" s="229"/>
      <c r="G5" s="229"/>
      <c r="H5" s="229"/>
      <c r="I5" s="229"/>
      <c r="J5" s="229"/>
      <c r="K5" s="211"/>
      <c r="L5" s="233" t="s">
        <v>121</v>
      </c>
      <c r="M5" s="208"/>
    </row>
    <row r="6" spans="2:13" ht="25.5" x14ac:dyDescent="0.25">
      <c r="B6" s="230" t="str">
        <f>JAシステムA表!B7</f>
        <v xml:space="preserve">   　様</v>
      </c>
      <c r="C6" s="225"/>
      <c r="D6" s="327"/>
      <c r="E6" s="229"/>
      <c r="F6" s="229"/>
      <c r="G6" s="229"/>
      <c r="H6" s="229"/>
      <c r="I6" s="229"/>
      <c r="J6" s="229"/>
      <c r="K6" s="326"/>
      <c r="L6" s="233" t="str">
        <f>JAシステムA表!S7</f>
        <v>基準日  　令和　　年１２月３１日</v>
      </c>
      <c r="M6" s="208"/>
    </row>
    <row r="7" spans="2:13" ht="18.75" x14ac:dyDescent="0.2">
      <c r="B7" s="235" t="str">
        <f>JAシステムA表!B8</f>
        <v>　　  9999-00 -</v>
      </c>
      <c r="C7" s="237"/>
      <c r="D7" s="326"/>
      <c r="E7" s="229"/>
      <c r="F7" s="229"/>
      <c r="G7" s="229"/>
      <c r="H7" s="210"/>
      <c r="I7" s="229"/>
      <c r="J7" s="229"/>
      <c r="K7" s="326"/>
      <c r="L7" s="233" t="str">
        <f>JAシステムA表!S8</f>
        <v>作成日　  令和　　年　　月　　日</v>
      </c>
      <c r="M7" s="208"/>
    </row>
    <row r="8" spans="2:13" ht="18.75" x14ac:dyDescent="0.2">
      <c r="B8" s="236"/>
      <c r="C8" s="237"/>
      <c r="D8" s="326"/>
      <c r="E8" s="229"/>
      <c r="F8" s="210"/>
      <c r="G8" s="210" t="s">
        <v>122</v>
      </c>
      <c r="H8" s="210"/>
      <c r="I8" s="229"/>
      <c r="J8" s="229"/>
      <c r="K8" s="326"/>
      <c r="L8" s="233"/>
      <c r="M8" s="208"/>
    </row>
    <row r="9" spans="2:13" ht="13.5" customHeight="1" thickBot="1" x14ac:dyDescent="0.25">
      <c r="B9" s="229"/>
      <c r="C9" s="229"/>
      <c r="D9" s="326"/>
      <c r="E9" s="226"/>
      <c r="F9" s="226"/>
      <c r="G9" s="226"/>
      <c r="H9" s="226"/>
      <c r="I9" s="229"/>
      <c r="J9" s="226"/>
      <c r="K9" s="326"/>
      <c r="L9" s="229"/>
      <c r="M9" s="208"/>
    </row>
    <row r="10" spans="2:13" ht="28.5" customHeight="1" x14ac:dyDescent="0.15">
      <c r="B10" s="328"/>
      <c r="C10" s="240" t="s">
        <v>123</v>
      </c>
      <c r="D10" s="244"/>
      <c r="E10" s="242" t="s">
        <v>818</v>
      </c>
      <c r="F10" s="242" t="s">
        <v>818</v>
      </c>
      <c r="G10" s="243" t="s">
        <v>819</v>
      </c>
      <c r="H10" s="244" t="s">
        <v>124</v>
      </c>
      <c r="I10" s="242" t="s">
        <v>125</v>
      </c>
      <c r="J10" s="243" t="s">
        <v>126</v>
      </c>
      <c r="K10" s="329"/>
      <c r="L10" s="330" t="s">
        <v>127</v>
      </c>
      <c r="M10" s="208"/>
    </row>
    <row r="11" spans="2:13" ht="22.5" customHeight="1" x14ac:dyDescent="0.15">
      <c r="B11" s="331"/>
      <c r="C11" s="250"/>
      <c r="D11" s="255"/>
      <c r="E11" s="252" t="s">
        <v>128</v>
      </c>
      <c r="F11" s="253" t="s">
        <v>129</v>
      </c>
      <c r="G11" s="254" t="s">
        <v>825</v>
      </c>
      <c r="H11" s="255"/>
      <c r="I11" s="332"/>
      <c r="J11" s="333"/>
      <c r="K11" s="250" t="s">
        <v>130</v>
      </c>
      <c r="L11" s="334"/>
      <c r="M11" s="208"/>
    </row>
    <row r="12" spans="2:13" ht="22.5" customHeight="1" thickBot="1" x14ac:dyDescent="0.2">
      <c r="B12" s="335"/>
      <c r="C12" s="260"/>
      <c r="D12" s="336" t="s">
        <v>131</v>
      </c>
      <c r="E12" s="262">
        <v>1</v>
      </c>
      <c r="F12" s="224">
        <v>2</v>
      </c>
      <c r="G12" s="263" t="s">
        <v>132</v>
      </c>
      <c r="H12" s="337">
        <v>4</v>
      </c>
      <c r="I12" s="338" t="s">
        <v>133</v>
      </c>
      <c r="J12" s="263">
        <v>6</v>
      </c>
      <c r="K12" s="339"/>
      <c r="L12" s="265" t="s">
        <v>134</v>
      </c>
      <c r="M12" s="208"/>
    </row>
    <row r="13" spans="2:13" ht="27.95" customHeight="1" x14ac:dyDescent="0.15">
      <c r="B13" s="268" t="s">
        <v>744</v>
      </c>
      <c r="C13" s="340"/>
      <c r="D13" s="270" t="s">
        <v>135</v>
      </c>
      <c r="E13" s="605"/>
      <c r="F13" s="605"/>
      <c r="G13" s="606">
        <f>SUM(E13:F13)</f>
        <v>0</v>
      </c>
      <c r="H13" s="581">
        <f>SUM('内訳書(表)'!AF27,-G13)</f>
        <v>0</v>
      </c>
      <c r="I13" s="584">
        <f>SUM(G13,H13)</f>
        <v>0</v>
      </c>
      <c r="J13" s="592"/>
      <c r="K13" s="341" t="s">
        <v>136</v>
      </c>
      <c r="L13" s="597">
        <f>SUM(I13,-N(J13))</f>
        <v>0</v>
      </c>
      <c r="M13" s="208"/>
    </row>
    <row r="14" spans="2:13" ht="27.95" customHeight="1" x14ac:dyDescent="0.15">
      <c r="B14" s="223" t="s">
        <v>747</v>
      </c>
      <c r="C14" s="216"/>
      <c r="D14" s="270" t="s">
        <v>137</v>
      </c>
      <c r="E14" s="607"/>
      <c r="F14" s="607"/>
      <c r="G14" s="608">
        <f t="shared" ref="G14:G37" si="0">SUM(E14:F14)</f>
        <v>0</v>
      </c>
      <c r="H14" s="580">
        <f>N('内訳書(表)'!AK34)</f>
        <v>0</v>
      </c>
      <c r="I14" s="585">
        <f t="shared" ref="I14:I37" si="1">SUM(G14,H14)</f>
        <v>0</v>
      </c>
      <c r="J14" s="592"/>
      <c r="K14" s="342" t="s">
        <v>666</v>
      </c>
      <c r="L14" s="598">
        <f t="shared" ref="L14:L34" si="2">SUM(I14,-N(J14))</f>
        <v>0</v>
      </c>
      <c r="M14" s="208"/>
    </row>
    <row r="15" spans="2:13" ht="27.95" customHeight="1" x14ac:dyDescent="0.15">
      <c r="B15" s="223" t="s">
        <v>752</v>
      </c>
      <c r="C15" s="216"/>
      <c r="D15" s="270" t="s">
        <v>138</v>
      </c>
      <c r="E15" s="618">
        <v>0</v>
      </c>
      <c r="F15" s="618">
        <v>0</v>
      </c>
      <c r="G15" s="608">
        <f t="shared" si="0"/>
        <v>0</v>
      </c>
      <c r="H15" s="580">
        <f>N(減価償却費!T36)</f>
        <v>0</v>
      </c>
      <c r="I15" s="585">
        <f t="shared" si="1"/>
        <v>0</v>
      </c>
      <c r="J15" s="592"/>
      <c r="K15" s="342" t="s">
        <v>667</v>
      </c>
      <c r="L15" s="598">
        <f t="shared" si="2"/>
        <v>0</v>
      </c>
      <c r="M15" s="208"/>
    </row>
    <row r="16" spans="2:13" ht="27.95" customHeight="1" thickBot="1" x14ac:dyDescent="0.2">
      <c r="B16" s="223" t="s">
        <v>758</v>
      </c>
      <c r="C16" s="216"/>
      <c r="D16" s="270" t="s">
        <v>139</v>
      </c>
      <c r="E16" s="607"/>
      <c r="F16" s="607"/>
      <c r="G16" s="608">
        <f t="shared" si="0"/>
        <v>0</v>
      </c>
      <c r="H16" s="582"/>
      <c r="I16" s="585">
        <f t="shared" si="1"/>
        <v>0</v>
      </c>
      <c r="J16" s="592"/>
      <c r="K16" s="342" t="s">
        <v>668</v>
      </c>
      <c r="L16" s="598">
        <f t="shared" si="2"/>
        <v>0</v>
      </c>
      <c r="M16" s="208"/>
    </row>
    <row r="17" spans="2:13" ht="27.95" customHeight="1" thickTop="1" thickBot="1" x14ac:dyDescent="0.2">
      <c r="B17" s="223" t="s">
        <v>763</v>
      </c>
      <c r="C17" s="216"/>
      <c r="D17" s="270" t="s">
        <v>140</v>
      </c>
      <c r="E17" s="607"/>
      <c r="F17" s="607"/>
      <c r="G17" s="608">
        <f t="shared" si="0"/>
        <v>0</v>
      </c>
      <c r="H17" s="582"/>
      <c r="I17" s="586">
        <f t="shared" si="1"/>
        <v>0</v>
      </c>
      <c r="J17" s="593"/>
      <c r="K17" s="221" t="s">
        <v>141</v>
      </c>
      <c r="L17" s="598">
        <f t="shared" si="2"/>
        <v>0</v>
      </c>
      <c r="M17" s="208"/>
    </row>
    <row r="18" spans="2:13" ht="27.95" customHeight="1" thickTop="1" thickBot="1" x14ac:dyDescent="0.2">
      <c r="B18" s="223" t="s">
        <v>769</v>
      </c>
      <c r="C18" s="216"/>
      <c r="D18" s="270" t="s">
        <v>142</v>
      </c>
      <c r="E18" s="607"/>
      <c r="F18" s="607"/>
      <c r="G18" s="608">
        <f t="shared" si="0"/>
        <v>0</v>
      </c>
      <c r="H18" s="580">
        <f>SUM(集計あん分表!B17:B21)</f>
        <v>0</v>
      </c>
      <c r="I18" s="586">
        <f t="shared" si="1"/>
        <v>0</v>
      </c>
      <c r="J18" s="724">
        <f>集計あん分表!E22</f>
        <v>0</v>
      </c>
      <c r="K18" s="221" t="s">
        <v>143</v>
      </c>
      <c r="L18" s="598">
        <f t="shared" si="2"/>
        <v>0</v>
      </c>
      <c r="M18" s="208"/>
    </row>
    <row r="19" spans="2:13" ht="27.95" customHeight="1" thickTop="1" x14ac:dyDescent="0.15">
      <c r="B19" s="223" t="s">
        <v>776</v>
      </c>
      <c r="C19" s="216"/>
      <c r="D19" s="270" t="s">
        <v>144</v>
      </c>
      <c r="E19" s="607"/>
      <c r="F19" s="607"/>
      <c r="G19" s="608">
        <f t="shared" si="0"/>
        <v>0</v>
      </c>
      <c r="H19" s="580">
        <f>N(経費追加シート!B4)</f>
        <v>0</v>
      </c>
      <c r="I19" s="585">
        <f t="shared" si="1"/>
        <v>0</v>
      </c>
      <c r="J19" s="594"/>
      <c r="K19" s="215" t="s">
        <v>777</v>
      </c>
      <c r="L19" s="598">
        <f t="shared" si="2"/>
        <v>0</v>
      </c>
      <c r="M19" s="208"/>
    </row>
    <row r="20" spans="2:13" ht="27.95" customHeight="1" x14ac:dyDescent="0.15">
      <c r="B20" s="223" t="s">
        <v>780</v>
      </c>
      <c r="C20" s="216"/>
      <c r="D20" s="270" t="s">
        <v>145</v>
      </c>
      <c r="E20" s="607"/>
      <c r="F20" s="607"/>
      <c r="G20" s="608">
        <f t="shared" si="0"/>
        <v>0</v>
      </c>
      <c r="H20" s="580">
        <f>N(経費追加シート!B5)</f>
        <v>0</v>
      </c>
      <c r="I20" s="585">
        <f t="shared" si="1"/>
        <v>0</v>
      </c>
      <c r="J20" s="592"/>
      <c r="K20" s="215" t="s">
        <v>781</v>
      </c>
      <c r="L20" s="598">
        <f t="shared" si="2"/>
        <v>0</v>
      </c>
      <c r="M20" s="208"/>
    </row>
    <row r="21" spans="2:13" ht="27.95" customHeight="1" x14ac:dyDescent="0.15">
      <c r="B21" s="223" t="s">
        <v>785</v>
      </c>
      <c r="C21" s="216"/>
      <c r="D21" s="270" t="s">
        <v>146</v>
      </c>
      <c r="E21" s="607"/>
      <c r="F21" s="607"/>
      <c r="G21" s="608">
        <f t="shared" si="0"/>
        <v>0</v>
      </c>
      <c r="H21" s="580">
        <f>N(経費追加シート!B6)</f>
        <v>0</v>
      </c>
      <c r="I21" s="585">
        <f t="shared" si="1"/>
        <v>0</v>
      </c>
      <c r="J21" s="592"/>
      <c r="K21" s="215" t="s">
        <v>786</v>
      </c>
      <c r="L21" s="598">
        <f t="shared" si="2"/>
        <v>0</v>
      </c>
      <c r="M21" s="208"/>
    </row>
    <row r="22" spans="2:13" ht="27.95" customHeight="1" x14ac:dyDescent="0.15">
      <c r="B22" s="223" t="s">
        <v>789</v>
      </c>
      <c r="C22" s="216"/>
      <c r="D22" s="270" t="s">
        <v>147</v>
      </c>
      <c r="E22" s="607"/>
      <c r="F22" s="607"/>
      <c r="G22" s="608">
        <f t="shared" si="0"/>
        <v>0</v>
      </c>
      <c r="H22" s="580">
        <f>N(経費追加シート!B7)</f>
        <v>0</v>
      </c>
      <c r="I22" s="585">
        <f t="shared" si="1"/>
        <v>0</v>
      </c>
      <c r="J22" s="592"/>
      <c r="K22" s="215" t="s">
        <v>790</v>
      </c>
      <c r="L22" s="598">
        <f t="shared" si="2"/>
        <v>0</v>
      </c>
      <c r="M22" s="208"/>
    </row>
    <row r="23" spans="2:13" ht="27.95" customHeight="1" x14ac:dyDescent="0.15">
      <c r="B23" s="223" t="s">
        <v>793</v>
      </c>
      <c r="C23" s="216"/>
      <c r="D23" s="270" t="s">
        <v>148</v>
      </c>
      <c r="E23" s="607"/>
      <c r="F23" s="607"/>
      <c r="G23" s="608">
        <f t="shared" si="0"/>
        <v>0</v>
      </c>
      <c r="H23" s="580">
        <f>N(経費追加シート!B8)</f>
        <v>0</v>
      </c>
      <c r="I23" s="585">
        <f t="shared" si="1"/>
        <v>0</v>
      </c>
      <c r="J23" s="592"/>
      <c r="K23" s="215" t="s">
        <v>149</v>
      </c>
      <c r="L23" s="598">
        <f t="shared" si="2"/>
        <v>0</v>
      </c>
      <c r="M23" s="208"/>
    </row>
    <row r="24" spans="2:13" ht="27.95" customHeight="1" x14ac:dyDescent="0.15">
      <c r="B24" s="223" t="s">
        <v>797</v>
      </c>
      <c r="C24" s="216"/>
      <c r="D24" s="270" t="s">
        <v>150</v>
      </c>
      <c r="E24" s="607"/>
      <c r="F24" s="607"/>
      <c r="G24" s="608">
        <f t="shared" si="0"/>
        <v>0</v>
      </c>
      <c r="H24" s="580">
        <f>N(経費追加シート!B9)</f>
        <v>0</v>
      </c>
      <c r="I24" s="585">
        <f t="shared" si="1"/>
        <v>0</v>
      </c>
      <c r="J24" s="592"/>
      <c r="K24" s="215" t="s">
        <v>151</v>
      </c>
      <c r="L24" s="598">
        <f t="shared" si="2"/>
        <v>0</v>
      </c>
      <c r="M24" s="208"/>
    </row>
    <row r="25" spans="2:13" ht="27.95" customHeight="1" thickBot="1" x14ac:dyDescent="0.2">
      <c r="B25" s="223" t="s">
        <v>802</v>
      </c>
      <c r="C25" s="216"/>
      <c r="D25" s="295" t="s">
        <v>152</v>
      </c>
      <c r="E25" s="607"/>
      <c r="F25" s="607"/>
      <c r="G25" s="608">
        <f t="shared" si="0"/>
        <v>0</v>
      </c>
      <c r="H25" s="622">
        <f>N(経費追加シート!B10)</f>
        <v>0</v>
      </c>
      <c r="I25" s="587">
        <f t="shared" si="1"/>
        <v>0</v>
      </c>
      <c r="J25" s="592"/>
      <c r="K25" s="342" t="s">
        <v>153</v>
      </c>
      <c r="L25" s="599">
        <f t="shared" si="2"/>
        <v>0</v>
      </c>
      <c r="M25" s="208"/>
    </row>
    <row r="26" spans="2:13" ht="27.95" customHeight="1" thickTop="1" thickBot="1" x14ac:dyDescent="0.2">
      <c r="B26" s="343" t="s">
        <v>701</v>
      </c>
      <c r="C26" s="214"/>
      <c r="D26" s="270" t="s">
        <v>154</v>
      </c>
      <c r="E26" s="605"/>
      <c r="F26" s="605"/>
      <c r="G26" s="608">
        <f t="shared" si="0"/>
        <v>0</v>
      </c>
      <c r="H26" s="580">
        <f>N(経費追加シート!B11)</f>
        <v>0</v>
      </c>
      <c r="I26" s="585">
        <f t="shared" si="1"/>
        <v>0</v>
      </c>
      <c r="J26" s="593"/>
      <c r="K26" s="342" t="s">
        <v>155</v>
      </c>
      <c r="L26" s="598">
        <f t="shared" si="2"/>
        <v>0</v>
      </c>
      <c r="M26" s="208"/>
    </row>
    <row r="27" spans="2:13" ht="27.95" customHeight="1" thickTop="1" x14ac:dyDescent="0.15">
      <c r="B27" s="344"/>
      <c r="C27" s="218" t="s">
        <v>156</v>
      </c>
      <c r="D27" s="272" t="s">
        <v>157</v>
      </c>
      <c r="E27" s="609"/>
      <c r="F27" s="609"/>
      <c r="G27" s="610">
        <f t="shared" si="0"/>
        <v>0</v>
      </c>
      <c r="H27" s="622">
        <f>SUM(集計あん分表!B27:B29)</f>
        <v>0</v>
      </c>
      <c r="I27" s="588">
        <f t="shared" si="1"/>
        <v>0</v>
      </c>
      <c r="J27" s="753">
        <f>SUM(集計あん分表!E26:E29)</f>
        <v>0</v>
      </c>
      <c r="K27" s="345"/>
      <c r="L27" s="600"/>
      <c r="M27" s="208"/>
    </row>
    <row r="28" spans="2:13" ht="27.95" customHeight="1" x14ac:dyDescent="0.15">
      <c r="B28" s="346"/>
      <c r="C28" s="347" t="s">
        <v>158</v>
      </c>
      <c r="D28" s="348" t="s">
        <v>159</v>
      </c>
      <c r="E28" s="611"/>
      <c r="F28" s="611"/>
      <c r="G28" s="612">
        <f t="shared" si="0"/>
        <v>0</v>
      </c>
      <c r="H28" s="623">
        <f>SUM(集計あん分表!B31)</f>
        <v>0</v>
      </c>
      <c r="I28" s="589">
        <f t="shared" si="1"/>
        <v>0</v>
      </c>
      <c r="J28" s="754">
        <f>SUM(集計あん分表!E30:E31)</f>
        <v>0</v>
      </c>
      <c r="K28" s="220" t="s">
        <v>160</v>
      </c>
      <c r="L28" s="601">
        <f>SUM(I27:I30)-SUM(J27:J30)</f>
        <v>0</v>
      </c>
      <c r="M28" s="208"/>
    </row>
    <row r="29" spans="2:13" ht="27.95" customHeight="1" x14ac:dyDescent="0.15">
      <c r="B29" s="268"/>
      <c r="C29" s="347" t="s">
        <v>161</v>
      </c>
      <c r="D29" s="348" t="s">
        <v>162</v>
      </c>
      <c r="E29" s="611"/>
      <c r="F29" s="611"/>
      <c r="G29" s="612">
        <f t="shared" si="0"/>
        <v>0</v>
      </c>
      <c r="H29" s="623"/>
      <c r="I29" s="589">
        <f t="shared" si="1"/>
        <v>0</v>
      </c>
      <c r="J29" s="754">
        <f>集計あん分表!E32</f>
        <v>0</v>
      </c>
      <c r="K29" s="220"/>
      <c r="L29" s="601"/>
      <c r="M29" s="208"/>
    </row>
    <row r="30" spans="2:13" ht="27.95" customHeight="1" thickBot="1" x14ac:dyDescent="0.2">
      <c r="B30" s="343"/>
      <c r="C30" s="349" t="s">
        <v>848</v>
      </c>
      <c r="D30" s="270" t="s">
        <v>163</v>
      </c>
      <c r="E30" s="605"/>
      <c r="F30" s="605"/>
      <c r="G30" s="606">
        <f t="shared" si="0"/>
        <v>0</v>
      </c>
      <c r="H30" s="581">
        <f>SUM(集計あん分表!B34)</f>
        <v>0</v>
      </c>
      <c r="I30" s="590">
        <f t="shared" si="1"/>
        <v>0</v>
      </c>
      <c r="J30" s="755">
        <f>SUM(集計あん分表!E33:E34)</f>
        <v>0</v>
      </c>
      <c r="K30" s="350"/>
      <c r="L30" s="602"/>
      <c r="M30" s="208"/>
    </row>
    <row r="31" spans="2:13" ht="27.95" customHeight="1" thickTop="1" thickBot="1" x14ac:dyDescent="0.2">
      <c r="B31" s="223" t="s">
        <v>713</v>
      </c>
      <c r="C31" s="216"/>
      <c r="D31" s="270" t="s">
        <v>164</v>
      </c>
      <c r="E31" s="607"/>
      <c r="F31" s="607"/>
      <c r="G31" s="608">
        <f t="shared" si="0"/>
        <v>0</v>
      </c>
      <c r="H31" s="580">
        <f>N(経費追加シート!B13)</f>
        <v>0</v>
      </c>
      <c r="I31" s="585">
        <f t="shared" si="1"/>
        <v>0</v>
      </c>
      <c r="J31" s="594"/>
      <c r="K31" s="215" t="s">
        <v>165</v>
      </c>
      <c r="L31" s="598">
        <f t="shared" si="2"/>
        <v>0</v>
      </c>
      <c r="M31" s="208"/>
    </row>
    <row r="32" spans="2:13" ht="27.95" customHeight="1" thickTop="1" thickBot="1" x14ac:dyDescent="0.2">
      <c r="B32" s="223" t="s">
        <v>720</v>
      </c>
      <c r="C32" s="216"/>
      <c r="D32" s="270" t="s">
        <v>166</v>
      </c>
      <c r="E32" s="607"/>
      <c r="F32" s="607"/>
      <c r="G32" s="608">
        <f t="shared" si="0"/>
        <v>0</v>
      </c>
      <c r="H32" s="580">
        <f>SUM(集計あん分表!B40:B45)</f>
        <v>0</v>
      </c>
      <c r="I32" s="585">
        <f t="shared" si="1"/>
        <v>0</v>
      </c>
      <c r="J32" s="724">
        <f>集計あん分表!E46</f>
        <v>0</v>
      </c>
      <c r="K32" s="215" t="s">
        <v>167</v>
      </c>
      <c r="L32" s="598">
        <f t="shared" si="2"/>
        <v>0</v>
      </c>
      <c r="M32" s="208"/>
    </row>
    <row r="33" spans="2:13" ht="27.95" customHeight="1" thickTop="1" x14ac:dyDescent="0.15">
      <c r="B33" s="351" t="s">
        <v>725</v>
      </c>
      <c r="C33" s="217"/>
      <c r="D33" s="270" t="s">
        <v>168</v>
      </c>
      <c r="E33" s="607"/>
      <c r="F33" s="607"/>
      <c r="G33" s="608">
        <f t="shared" si="0"/>
        <v>0</v>
      </c>
      <c r="H33" s="580">
        <f>N(経費追加シート!B15)</f>
        <v>0</v>
      </c>
      <c r="I33" s="585">
        <f t="shared" si="1"/>
        <v>0</v>
      </c>
      <c r="J33" s="592"/>
      <c r="K33" s="215" t="s">
        <v>169</v>
      </c>
      <c r="L33" s="598">
        <f t="shared" si="2"/>
        <v>0</v>
      </c>
      <c r="M33" s="208"/>
    </row>
    <row r="34" spans="2:13" ht="27.95" customHeight="1" thickBot="1" x14ac:dyDescent="0.2">
      <c r="B34" s="351" t="s">
        <v>732</v>
      </c>
      <c r="C34" s="217"/>
      <c r="D34" s="270" t="s">
        <v>170</v>
      </c>
      <c r="E34" s="607"/>
      <c r="F34" s="607"/>
      <c r="G34" s="608">
        <f t="shared" si="0"/>
        <v>0</v>
      </c>
      <c r="H34" s="580">
        <f>N(経費追加シート!B16)</f>
        <v>0</v>
      </c>
      <c r="I34" s="585">
        <f t="shared" si="1"/>
        <v>0</v>
      </c>
      <c r="J34" s="595"/>
      <c r="K34" s="215" t="s">
        <v>171</v>
      </c>
      <c r="L34" s="598">
        <f t="shared" si="2"/>
        <v>0</v>
      </c>
      <c r="M34" s="208"/>
    </row>
    <row r="35" spans="2:13" ht="27.95" customHeight="1" thickTop="1" x14ac:dyDescent="0.2">
      <c r="B35" s="352" t="s">
        <v>172</v>
      </c>
      <c r="C35" s="353" t="s">
        <v>173</v>
      </c>
      <c r="D35" s="275" t="s">
        <v>174</v>
      </c>
      <c r="E35" s="613"/>
      <c r="F35" s="613"/>
      <c r="G35" s="614">
        <f t="shared" si="0"/>
        <v>0</v>
      </c>
      <c r="H35" s="622">
        <f>SUM(集計あん分表!B51)</f>
        <v>0</v>
      </c>
      <c r="I35" s="588">
        <f t="shared" si="1"/>
        <v>0</v>
      </c>
      <c r="J35" s="753">
        <f>SUM(集計あん分表!E50:E51)</f>
        <v>0</v>
      </c>
      <c r="K35" s="345"/>
      <c r="L35" s="600"/>
      <c r="M35" s="208"/>
    </row>
    <row r="36" spans="2:13" ht="27.95" customHeight="1" x14ac:dyDescent="0.15">
      <c r="B36" s="354"/>
      <c r="C36" s="355" t="s">
        <v>175</v>
      </c>
      <c r="D36" s="348" t="s">
        <v>176</v>
      </c>
      <c r="E36" s="611"/>
      <c r="F36" s="611"/>
      <c r="G36" s="612">
        <f t="shared" si="0"/>
        <v>0</v>
      </c>
      <c r="H36" s="623"/>
      <c r="I36" s="589">
        <f t="shared" si="1"/>
        <v>0</v>
      </c>
      <c r="J36" s="754">
        <f>集計あん分表!E52</f>
        <v>0</v>
      </c>
      <c r="K36" s="356" t="s">
        <v>177</v>
      </c>
      <c r="L36" s="603">
        <f>SUM(I35:I37)-SUM(J35:J37)</f>
        <v>0</v>
      </c>
      <c r="M36" s="208"/>
    </row>
    <row r="37" spans="2:13" ht="27.95" customHeight="1" x14ac:dyDescent="0.15">
      <c r="B37" s="354"/>
      <c r="C37" s="357" t="s">
        <v>178</v>
      </c>
      <c r="D37" s="358" t="s">
        <v>179</v>
      </c>
      <c r="E37" s="613"/>
      <c r="F37" s="613"/>
      <c r="G37" s="615">
        <f t="shared" si="0"/>
        <v>0</v>
      </c>
      <c r="H37" s="625">
        <f>SUM(集計あん分表!B54:B58)</f>
        <v>0</v>
      </c>
      <c r="I37" s="591">
        <f t="shared" si="1"/>
        <v>0</v>
      </c>
      <c r="J37" s="760">
        <f>SUM(集計あん分表!E53:E58)</f>
        <v>0</v>
      </c>
      <c r="K37" s="359"/>
      <c r="L37" s="603"/>
      <c r="M37" s="208"/>
    </row>
    <row r="38" spans="2:13" ht="27.95" customHeight="1" thickBot="1" x14ac:dyDescent="0.2">
      <c r="B38" s="360" t="s">
        <v>686</v>
      </c>
      <c r="C38" s="361" t="s">
        <v>180</v>
      </c>
      <c r="D38" s="362"/>
      <c r="E38" s="616"/>
      <c r="F38" s="616"/>
      <c r="G38" s="617"/>
      <c r="H38" s="583"/>
      <c r="I38" s="591"/>
      <c r="J38" s="596"/>
      <c r="K38" s="262"/>
      <c r="L38" s="604"/>
      <c r="M38" s="208"/>
    </row>
    <row r="39" spans="2:13" s="314" customFormat="1" ht="17.25" x14ac:dyDescent="0.15">
      <c r="B39" s="363"/>
      <c r="C39" s="364" t="s">
        <v>181</v>
      </c>
      <c r="D39" s="365"/>
      <c r="E39" s="366"/>
      <c r="F39" s="366"/>
      <c r="G39" s="366"/>
      <c r="H39" s="366"/>
      <c r="I39" s="366"/>
      <c r="J39" s="305"/>
      <c r="K39" s="367"/>
      <c r="L39" s="317"/>
      <c r="M39" s="313"/>
    </row>
    <row r="40" spans="2:13" s="314" customFormat="1" ht="17.25" x14ac:dyDescent="0.15">
      <c r="B40" s="368"/>
      <c r="C40" s="316" t="s">
        <v>182</v>
      </c>
      <c r="D40" s="369"/>
      <c r="E40" s="305"/>
      <c r="F40" s="305"/>
      <c r="G40" s="305"/>
      <c r="H40" s="305"/>
      <c r="I40" s="305"/>
      <c r="J40" s="305"/>
      <c r="K40" s="367"/>
      <c r="L40" s="317"/>
      <c r="M40" s="313"/>
    </row>
    <row r="41" spans="2:13" s="314" customFormat="1" ht="17.25" x14ac:dyDescent="0.15">
      <c r="B41" s="368"/>
      <c r="C41" s="316" t="s">
        <v>183</v>
      </c>
      <c r="D41" s="369"/>
      <c r="E41" s="305"/>
      <c r="F41" s="305"/>
      <c r="G41" s="305"/>
      <c r="H41" s="305"/>
      <c r="I41" s="305"/>
      <c r="J41" s="305"/>
      <c r="K41" s="367"/>
      <c r="L41" s="317"/>
      <c r="M41" s="313"/>
    </row>
    <row r="42" spans="2:13" s="314" customFormat="1" ht="18" thickBot="1" x14ac:dyDescent="0.2">
      <c r="B42" s="370"/>
      <c r="C42" s="320" t="s">
        <v>184</v>
      </c>
      <c r="D42" s="371"/>
      <c r="E42" s="319"/>
      <c r="F42" s="319"/>
      <c r="G42" s="319"/>
      <c r="H42" s="319"/>
      <c r="I42" s="319"/>
      <c r="J42" s="319"/>
      <c r="K42" s="372"/>
      <c r="L42" s="323"/>
      <c r="M42" s="313"/>
    </row>
    <row r="43" spans="2:13" ht="21" customHeight="1" x14ac:dyDescent="0.2">
      <c r="B43" s="226" t="str">
        <f>JAシステムA表!B37</f>
        <v>９９９９-００１　○○農業協同組合</v>
      </c>
      <c r="C43" s="324"/>
      <c r="D43" s="326"/>
      <c r="E43" s="227"/>
      <c r="F43" s="324"/>
      <c r="G43" s="324"/>
      <c r="H43" s="229"/>
      <c r="I43" s="229"/>
      <c r="J43" s="229"/>
      <c r="K43" s="326"/>
      <c r="L43" s="233" t="s">
        <v>188</v>
      </c>
      <c r="M43" s="208"/>
    </row>
    <row r="44" spans="2:13" ht="17.25" x14ac:dyDescent="0.2">
      <c r="B44" s="229"/>
      <c r="C44" s="229"/>
      <c r="D44" s="326"/>
      <c r="E44" s="227"/>
      <c r="F44" s="324"/>
      <c r="G44" s="324"/>
      <c r="H44" s="229"/>
      <c r="I44" s="229"/>
      <c r="J44" s="229"/>
      <c r="K44" s="326"/>
      <c r="L44" s="212" t="s">
        <v>813</v>
      </c>
      <c r="M44" s="208"/>
    </row>
    <row r="45" spans="2:13" hidden="1" x14ac:dyDescent="0.15">
      <c r="B45" s="208"/>
      <c r="C45" s="208"/>
      <c r="D45" s="373"/>
      <c r="E45" s="208"/>
      <c r="F45" s="208"/>
      <c r="G45" s="208"/>
      <c r="H45" s="208"/>
      <c r="I45" s="208"/>
      <c r="J45" s="208"/>
      <c r="K45" s="373"/>
      <c r="L45" s="208"/>
      <c r="M45" s="208"/>
    </row>
  </sheetData>
  <sheetProtection sheet="1" objects="1" scenarios="1"/>
  <phoneticPr fontId="3"/>
  <conditionalFormatting sqref="A1:XFD1048576">
    <cfRule type="expression" dxfId="3" priority="1" stopIfTrue="1">
      <formula>IF(CELL("protect",A1)=0,1,0)</formula>
    </cfRule>
  </conditionalFormatting>
  <dataValidations count="1">
    <dataValidation type="whole" imeMode="off" allowBlank="1" showErrorMessage="1" error="プラスの金額を入力してください。_x000a_先頭に「－」をつける必要はありません。_x000a_また、左欄の合計金額より大きい数値は入力できません。" sqref="J13:J38">
      <formula1>0</formula1>
      <formula2>I13</formula2>
    </dataValidation>
  </dataValidations>
  <pageMargins left="0.35433070866141736" right="0.19685039370078741" top="0.39370078740157483" bottom="7.874015748031496E-2" header="0.19685039370078741" footer="0.19685039370078741"/>
  <pageSetup paperSize="9" scale="55" orientation="landscape" blackAndWhite="1" r:id="rId1"/>
  <headerFooter alignWithMargins="0"/>
  <colBreaks count="1" manualBreakCount="1">
    <brk id="12"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H61"/>
  <sheetViews>
    <sheetView workbookViewId="0">
      <selection activeCell="C68" sqref="C68"/>
    </sheetView>
  </sheetViews>
  <sheetFormatPr defaultColWidth="9" defaultRowHeight="13.5" x14ac:dyDescent="0.15"/>
  <cols>
    <col min="1" max="1" width="15.25" style="165" customWidth="1"/>
    <col min="2" max="2" width="14.375" style="165" bestFit="1" customWidth="1"/>
    <col min="3" max="3" width="14.25" style="165" bestFit="1" customWidth="1"/>
    <col min="4" max="4" width="14.25" style="165" customWidth="1"/>
    <col min="5" max="5" width="12.625" style="165" customWidth="1"/>
    <col min="6" max="6" width="15.125" style="165" bestFit="1" customWidth="1"/>
    <col min="7" max="7" width="5.25" style="165" bestFit="1" customWidth="1"/>
    <col min="8" max="8" width="12.5" style="165" customWidth="1"/>
    <col min="9" max="16384" width="9" style="165"/>
  </cols>
  <sheetData>
    <row r="1" spans="1:8" ht="18.75" customHeight="1" x14ac:dyDescent="0.15">
      <c r="A1" s="660" t="s">
        <v>190</v>
      </c>
    </row>
    <row r="2" spans="1:8" ht="18.75" customHeight="1" thickBot="1" x14ac:dyDescent="0.2">
      <c r="A2" s="661" t="s">
        <v>209</v>
      </c>
      <c r="B2" s="661" t="s">
        <v>200</v>
      </c>
      <c r="C2" s="661" t="s">
        <v>198</v>
      </c>
      <c r="D2" s="661" t="s">
        <v>199</v>
      </c>
      <c r="E2" s="661" t="s">
        <v>192</v>
      </c>
      <c r="F2" s="661" t="s">
        <v>201</v>
      </c>
      <c r="G2" s="661" t="s">
        <v>193</v>
      </c>
      <c r="H2" s="661" t="s">
        <v>202</v>
      </c>
    </row>
    <row r="3" spans="1:8" ht="18.75" customHeight="1" thickTop="1" x14ac:dyDescent="0.15">
      <c r="A3" s="662" t="s">
        <v>194</v>
      </c>
      <c r="B3" s="663"/>
      <c r="C3" s="664"/>
      <c r="D3" s="664"/>
      <c r="E3" s="665">
        <v>1</v>
      </c>
      <c r="F3" s="664">
        <f>ROUNDDOWN(B3*E3,0)</f>
        <v>0</v>
      </c>
      <c r="G3" s="666">
        <v>1.4E-2</v>
      </c>
      <c r="H3" s="664">
        <f>ROUNDDOWN(F3*G3,0)</f>
        <v>0</v>
      </c>
    </row>
    <row r="4" spans="1:8" ht="18.75" customHeight="1" thickBot="1" x14ac:dyDescent="0.2">
      <c r="A4" s="667" t="s">
        <v>195</v>
      </c>
      <c r="B4" s="668"/>
      <c r="C4" s="669">
        <f>SUM(C5:C8)</f>
        <v>0</v>
      </c>
      <c r="D4" s="669">
        <f>SUM(D5:D8)</f>
        <v>0</v>
      </c>
      <c r="E4" s="670">
        <f>IF(D4=0,0,ROUND(D4/C4,4))</f>
        <v>0</v>
      </c>
      <c r="F4" s="671">
        <f t="shared" ref="F4:F9" si="0">ROUNDDOWN(B4*E4,0)</f>
        <v>0</v>
      </c>
      <c r="G4" s="672">
        <v>1.4E-2</v>
      </c>
      <c r="H4" s="671">
        <f t="shared" ref="H4:H9" si="1">ROUNDDOWN(F4*G4,0)</f>
        <v>0</v>
      </c>
    </row>
    <row r="5" spans="1:8" ht="18.75" customHeight="1" thickTop="1" x14ac:dyDescent="0.15">
      <c r="A5" s="673" t="s">
        <v>196</v>
      </c>
      <c r="B5" s="674"/>
      <c r="C5" s="675"/>
      <c r="D5" s="675"/>
      <c r="E5" s="676">
        <f>IF(D5=0,0,ROUND(D5/C5,4))</f>
        <v>0</v>
      </c>
      <c r="F5" s="677">
        <f t="shared" si="0"/>
        <v>0</v>
      </c>
      <c r="G5" s="678">
        <v>1.4E-2</v>
      </c>
      <c r="H5" s="677">
        <f t="shared" si="1"/>
        <v>0</v>
      </c>
    </row>
    <row r="6" spans="1:8" ht="18.75" customHeight="1" x14ac:dyDescent="0.15">
      <c r="A6" s="679" t="s">
        <v>197</v>
      </c>
      <c r="B6" s="680"/>
      <c r="C6" s="681"/>
      <c r="D6" s="681"/>
      <c r="E6" s="682">
        <f>IF(D6=0,0,ROUND(D6/C6,4))</f>
        <v>0</v>
      </c>
      <c r="F6" s="683">
        <f t="shared" si="0"/>
        <v>0</v>
      </c>
      <c r="G6" s="684">
        <v>1.4E-2</v>
      </c>
      <c r="H6" s="683">
        <f t="shared" si="1"/>
        <v>0</v>
      </c>
    </row>
    <row r="7" spans="1:8" ht="18.75" customHeight="1" x14ac:dyDescent="0.15">
      <c r="A7" s="679" t="s">
        <v>191</v>
      </c>
      <c r="B7" s="680"/>
      <c r="C7" s="681"/>
      <c r="D7" s="681"/>
      <c r="E7" s="682">
        <f>IF(D7=0,0,ROUND(D7/C7,4))</f>
        <v>0</v>
      </c>
      <c r="F7" s="683">
        <f>ROUNDDOWN(B7*E7,0)</f>
        <v>0</v>
      </c>
      <c r="G7" s="684">
        <v>1.4E-2</v>
      </c>
      <c r="H7" s="671">
        <f>ROUNDDOWN(F7*G7,0)</f>
        <v>0</v>
      </c>
    </row>
    <row r="8" spans="1:8" ht="18.75" customHeight="1" thickBot="1" x14ac:dyDescent="0.2">
      <c r="A8" s="685" t="s">
        <v>203</v>
      </c>
      <c r="B8" s="686"/>
      <c r="C8" s="687"/>
      <c r="D8" s="687"/>
      <c r="E8" s="688">
        <f>IF(D8=0,0,ROUND(D8/C8,4))</f>
        <v>0</v>
      </c>
      <c r="F8" s="689">
        <f>ROUNDDOWN(B8*E8,0)</f>
        <v>0</v>
      </c>
      <c r="G8" s="690">
        <v>1.4E-2</v>
      </c>
      <c r="H8" s="689">
        <f>ROUNDDOWN(F8*G8,0)</f>
        <v>0</v>
      </c>
    </row>
    <row r="9" spans="1:8" ht="18.75" customHeight="1" thickTop="1" thickBot="1" x14ac:dyDescent="0.2">
      <c r="A9" s="691" t="s">
        <v>206</v>
      </c>
      <c r="B9" s="692"/>
      <c r="C9" s="693"/>
      <c r="D9" s="693"/>
      <c r="E9" s="694">
        <v>1</v>
      </c>
      <c r="F9" s="695">
        <f t="shared" si="0"/>
        <v>0</v>
      </c>
      <c r="G9" s="696">
        <v>1.4E-2</v>
      </c>
      <c r="H9" s="697">
        <f t="shared" si="1"/>
        <v>0</v>
      </c>
    </row>
    <row r="10" spans="1:8" ht="18.75" customHeight="1" thickTop="1" thickBot="1" x14ac:dyDescent="0.2">
      <c r="A10" s="698" t="s">
        <v>313</v>
      </c>
      <c r="B10" s="664">
        <f>SUM(B3:B9)</f>
        <v>0</v>
      </c>
      <c r="C10" s="664"/>
      <c r="D10" s="664"/>
      <c r="E10" s="664"/>
      <c r="F10" s="664">
        <f>SUM(F3:F9)</f>
        <v>0</v>
      </c>
      <c r="G10" s="699"/>
      <c r="H10" s="620">
        <f>SUM(H3:H9)</f>
        <v>0</v>
      </c>
    </row>
    <row r="12" spans="1:8" x14ac:dyDescent="0.15">
      <c r="A12" s="619" t="s">
        <v>204</v>
      </c>
      <c r="B12" s="680"/>
      <c r="C12" s="619" t="s">
        <v>205</v>
      </c>
      <c r="D12" s="621" t="str">
        <f>IF(B12=0,"",ROUNDDOWN(H10/B12,4))</f>
        <v/>
      </c>
      <c r="E12" s="165" t="s">
        <v>1017</v>
      </c>
    </row>
    <row r="14" spans="1:8" ht="18.75" customHeight="1" x14ac:dyDescent="0.15">
      <c r="A14" s="660" t="s">
        <v>3</v>
      </c>
    </row>
    <row r="15" spans="1:8" ht="18.75" customHeight="1" thickBot="1" x14ac:dyDescent="0.2">
      <c r="A15" s="700" t="s">
        <v>209</v>
      </c>
      <c r="B15" s="700" t="s">
        <v>208</v>
      </c>
      <c r="C15" s="700" t="s">
        <v>853</v>
      </c>
      <c r="D15" s="701" t="s">
        <v>207</v>
      </c>
      <c r="E15" s="700" t="s">
        <v>1018</v>
      </c>
    </row>
    <row r="16" spans="1:8" ht="18.75" customHeight="1" thickTop="1" thickBot="1" x14ac:dyDescent="0.2">
      <c r="A16" s="691" t="s">
        <v>1022</v>
      </c>
      <c r="B16" s="736">
        <f>JAシステムC表!G18</f>
        <v>0</v>
      </c>
      <c r="C16" s="737">
        <v>1</v>
      </c>
      <c r="D16" s="749">
        <f>ROUNDDOWN(B16*C16,0)</f>
        <v>0</v>
      </c>
      <c r="E16" s="743">
        <f t="shared" ref="E16:E21" si="2">B16-D16</f>
        <v>0</v>
      </c>
    </row>
    <row r="17" spans="1:8" ht="18.75" customHeight="1" thickTop="1" x14ac:dyDescent="0.15">
      <c r="A17" s="698" t="s">
        <v>851</v>
      </c>
      <c r="B17" s="663"/>
      <c r="C17" s="702"/>
      <c r="D17" s="703">
        <f>ROUNDDOWN(B17*C17,0)</f>
        <v>0</v>
      </c>
      <c r="E17" s="741">
        <f t="shared" si="2"/>
        <v>0</v>
      </c>
      <c r="F17" s="1481" t="s">
        <v>9</v>
      </c>
    </row>
    <row r="18" spans="1:8" ht="18.75" customHeight="1" x14ac:dyDescent="0.15">
      <c r="A18" s="704" t="s">
        <v>210</v>
      </c>
      <c r="B18" s="680"/>
      <c r="C18" s="705"/>
      <c r="D18" s="706">
        <f>ROUNDDOWN(B18*C18,0)</f>
        <v>0</v>
      </c>
      <c r="E18" s="741">
        <f t="shared" si="2"/>
        <v>0</v>
      </c>
      <c r="F18" s="1481"/>
    </row>
    <row r="19" spans="1:8" ht="18.75" customHeight="1" thickBot="1" x14ac:dyDescent="0.2">
      <c r="A19" s="685" t="s">
        <v>211</v>
      </c>
      <c r="B19" s="686"/>
      <c r="C19" s="725"/>
      <c r="D19" s="726">
        <f>ROUNDDOWN(B19*C19,0)</f>
        <v>0</v>
      </c>
      <c r="E19" s="742">
        <f t="shared" si="2"/>
        <v>0</v>
      </c>
      <c r="F19" s="1481"/>
    </row>
    <row r="20" spans="1:8" ht="18.75" customHeight="1" thickTop="1" thickBot="1" x14ac:dyDescent="0.2">
      <c r="A20" s="761" t="str">
        <f ca="1">HYPERLINK(REPLACE(CELL("filename",経費追加シート!$A$1),1,FIND("[",CELL("filename",経費追加シート!$A$1))-1,)&amp;"!"&amp;経費追加シート!BR2,"経費追加シート分")</f>
        <v>経費追加シート分</v>
      </c>
      <c r="B20" s="736">
        <f>N(経費追加シート!B3)</f>
        <v>0</v>
      </c>
      <c r="C20" s="737">
        <v>1</v>
      </c>
      <c r="D20" s="738">
        <f>ROUNDDOWN(B20*C20,0)</f>
        <v>0</v>
      </c>
      <c r="E20" s="743">
        <f t="shared" si="2"/>
        <v>0</v>
      </c>
      <c r="F20" s="1481"/>
    </row>
    <row r="21" spans="1:8" ht="18.75" customHeight="1" thickTop="1" thickBot="1" x14ac:dyDescent="0.2">
      <c r="A21" s="691" t="s">
        <v>2</v>
      </c>
      <c r="B21" s="736">
        <f>IF(B12&gt;H10,B12,H10)</f>
        <v>0</v>
      </c>
      <c r="C21" s="746">
        <f>IF(B21=D21,1,D12)</f>
        <v>1</v>
      </c>
      <c r="D21" s="738">
        <f>H10</f>
        <v>0</v>
      </c>
      <c r="E21" s="743">
        <f t="shared" si="2"/>
        <v>0</v>
      </c>
      <c r="F21" s="1481"/>
    </row>
    <row r="22" spans="1:8" ht="18.75" customHeight="1" thickTop="1" thickBot="1" x14ac:dyDescent="0.2">
      <c r="A22" s="698" t="s">
        <v>1</v>
      </c>
      <c r="B22" s="735">
        <f>SUM(B16:B21)</f>
        <v>0</v>
      </c>
      <c r="C22" s="740"/>
      <c r="D22" s="745">
        <f>SUM(D16:D21)</f>
        <v>0</v>
      </c>
      <c r="E22" s="744">
        <f>SUM(E16:E21)</f>
        <v>0</v>
      </c>
      <c r="F22" s="747"/>
      <c r="G22" s="748"/>
      <c r="H22" s="748"/>
    </row>
    <row r="24" spans="1:8" ht="18.75" customHeight="1" x14ac:dyDescent="0.15">
      <c r="A24" s="660" t="s">
        <v>4</v>
      </c>
    </row>
    <row r="25" spans="1:8" ht="18.75" customHeight="1" thickBot="1" x14ac:dyDescent="0.2">
      <c r="A25" s="701" t="s">
        <v>209</v>
      </c>
      <c r="B25" s="701" t="s">
        <v>852</v>
      </c>
      <c r="C25" s="701" t="s">
        <v>853</v>
      </c>
      <c r="D25" s="701" t="s">
        <v>207</v>
      </c>
      <c r="E25" s="701" t="s">
        <v>1018</v>
      </c>
    </row>
    <row r="26" spans="1:8" ht="18.75" customHeight="1" thickTop="1" x14ac:dyDescent="0.15">
      <c r="A26" s="728" t="s">
        <v>1019</v>
      </c>
      <c r="B26" s="729">
        <f>JAシステムC表!G27</f>
        <v>0</v>
      </c>
      <c r="C26" s="730">
        <v>0</v>
      </c>
      <c r="D26" s="703">
        <f>ROUNDDOWN(B26*C26,0)</f>
        <v>0</v>
      </c>
      <c r="E26" s="731">
        <f>B26-D26</f>
        <v>0</v>
      </c>
    </row>
    <row r="27" spans="1:8" ht="18.75" customHeight="1" x14ac:dyDescent="0.15">
      <c r="A27" s="704" t="s">
        <v>909</v>
      </c>
      <c r="B27" s="680"/>
      <c r="C27" s="705"/>
      <c r="D27" s="706">
        <f t="shared" ref="D27:D34" si="3">ROUNDDOWN(B27*C27,0)</f>
        <v>0</v>
      </c>
      <c r="E27" s="723">
        <f t="shared" ref="E27:E34" si="4">B27-D27</f>
        <v>0</v>
      </c>
      <c r="F27" s="165" t="s">
        <v>10</v>
      </c>
    </row>
    <row r="28" spans="1:8" ht="18.75" customHeight="1" x14ac:dyDescent="0.15">
      <c r="A28" s="704" t="s">
        <v>854</v>
      </c>
      <c r="B28" s="680"/>
      <c r="C28" s="705"/>
      <c r="D28" s="706">
        <f t="shared" si="3"/>
        <v>0</v>
      </c>
      <c r="E28" s="723">
        <f t="shared" si="4"/>
        <v>0</v>
      </c>
      <c r="F28" s="165" t="s">
        <v>10</v>
      </c>
    </row>
    <row r="29" spans="1:8" ht="18.75" customHeight="1" thickBot="1" x14ac:dyDescent="0.2">
      <c r="A29" s="734" t="s">
        <v>855</v>
      </c>
      <c r="B29" s="668"/>
      <c r="C29" s="751"/>
      <c r="D29" s="732">
        <f t="shared" si="3"/>
        <v>0</v>
      </c>
      <c r="E29" s="752">
        <f t="shared" si="4"/>
        <v>0</v>
      </c>
      <c r="F29" s="165" t="s">
        <v>10</v>
      </c>
    </row>
    <row r="30" spans="1:8" ht="18.75" customHeight="1" thickTop="1" x14ac:dyDescent="0.15">
      <c r="A30" s="728" t="s">
        <v>1020</v>
      </c>
      <c r="B30" s="729">
        <f>JAシステムC表!G28</f>
        <v>0</v>
      </c>
      <c r="C30" s="730"/>
      <c r="D30" s="756">
        <f t="shared" si="3"/>
        <v>0</v>
      </c>
      <c r="E30" s="731">
        <f t="shared" si="4"/>
        <v>0</v>
      </c>
    </row>
    <row r="31" spans="1:8" ht="18.75" customHeight="1" thickBot="1" x14ac:dyDescent="0.2">
      <c r="A31" s="685" t="s">
        <v>850</v>
      </c>
      <c r="B31" s="686"/>
      <c r="C31" s="725"/>
      <c r="D31" s="726">
        <f t="shared" si="3"/>
        <v>0</v>
      </c>
      <c r="E31" s="727">
        <f t="shared" si="4"/>
        <v>0</v>
      </c>
      <c r="F31" s="165" t="s">
        <v>10</v>
      </c>
    </row>
    <row r="32" spans="1:8" ht="18.75" customHeight="1" thickTop="1" thickBot="1" x14ac:dyDescent="0.2">
      <c r="A32" s="691" t="s">
        <v>1021</v>
      </c>
      <c r="B32" s="736">
        <f>JAシステムC表!G29</f>
        <v>0</v>
      </c>
      <c r="C32" s="737"/>
      <c r="D32" s="738">
        <f t="shared" si="3"/>
        <v>0</v>
      </c>
      <c r="E32" s="739">
        <f t="shared" si="4"/>
        <v>0</v>
      </c>
    </row>
    <row r="33" spans="1:8" ht="18.75" customHeight="1" thickTop="1" x14ac:dyDescent="0.15">
      <c r="A33" s="728" t="s">
        <v>7</v>
      </c>
      <c r="B33" s="729">
        <f>JAシステムC表!G30</f>
        <v>0</v>
      </c>
      <c r="C33" s="730">
        <v>0</v>
      </c>
      <c r="D33" s="756">
        <f t="shared" si="3"/>
        <v>0</v>
      </c>
      <c r="E33" s="731">
        <f t="shared" si="4"/>
        <v>0</v>
      </c>
    </row>
    <row r="34" spans="1:8" ht="18.75" customHeight="1" thickBot="1" x14ac:dyDescent="0.2">
      <c r="A34" s="762" t="str">
        <f ca="1">HYPERLINK(REPLACE(CELL("filename",経費追加シート!$A$1),1,FIND("[",CELL("filename",経費追加シート!$A$1))-1,)&amp;"!"&amp;経費追加シート!BR20,"経費追加シート分")</f>
        <v>経費追加シート分</v>
      </c>
      <c r="B34" s="757">
        <f>N(経費追加シート!B12)</f>
        <v>0</v>
      </c>
      <c r="C34" s="725">
        <v>1</v>
      </c>
      <c r="D34" s="726">
        <f t="shared" si="3"/>
        <v>0</v>
      </c>
      <c r="E34" s="727">
        <f t="shared" si="4"/>
        <v>0</v>
      </c>
      <c r="F34" s="165" t="s">
        <v>10</v>
      </c>
    </row>
    <row r="35" spans="1:8" ht="18.75" customHeight="1" thickTop="1" thickBot="1" x14ac:dyDescent="0.2">
      <c r="A35" s="698" t="s">
        <v>8</v>
      </c>
      <c r="B35" s="735">
        <f>SUM(B26:B34)</f>
        <v>0</v>
      </c>
      <c r="C35" s="740"/>
      <c r="D35" s="745">
        <f>SUM(D26:D34)</f>
        <v>0</v>
      </c>
      <c r="E35" s="750">
        <f>SUM(E26:E34)</f>
        <v>0</v>
      </c>
    </row>
    <row r="37" spans="1:8" ht="18.75" customHeight="1" x14ac:dyDescent="0.15">
      <c r="A37" s="660" t="s">
        <v>5</v>
      </c>
    </row>
    <row r="38" spans="1:8" ht="18.75" customHeight="1" thickBot="1" x14ac:dyDescent="0.2">
      <c r="A38" s="700" t="s">
        <v>209</v>
      </c>
      <c r="B38" s="700" t="s">
        <v>852</v>
      </c>
      <c r="C38" s="700" t="s">
        <v>853</v>
      </c>
      <c r="D38" s="701" t="s">
        <v>207</v>
      </c>
      <c r="E38" s="701" t="s">
        <v>1018</v>
      </c>
    </row>
    <row r="39" spans="1:8" ht="18.75" customHeight="1" thickTop="1" x14ac:dyDescent="0.15">
      <c r="A39" s="728" t="s">
        <v>11</v>
      </c>
      <c r="B39" s="729">
        <f>JAシステムC表!G32</f>
        <v>0</v>
      </c>
      <c r="C39" s="730">
        <v>1</v>
      </c>
      <c r="D39" s="703">
        <f>ROUNDDOWN(B39*C39,0)</f>
        <v>0</v>
      </c>
      <c r="E39" s="731">
        <f t="shared" ref="E39:E45" si="5">B39-D39</f>
        <v>0</v>
      </c>
    </row>
    <row r="40" spans="1:8" ht="18.75" customHeight="1" x14ac:dyDescent="0.15">
      <c r="A40" s="704" t="s">
        <v>856</v>
      </c>
      <c r="B40" s="680"/>
      <c r="C40" s="707">
        <v>1</v>
      </c>
      <c r="D40" s="706">
        <f t="shared" ref="D40:D45" si="6">ROUNDDOWN(B40*C40,0)</f>
        <v>0</v>
      </c>
      <c r="E40" s="723">
        <f t="shared" si="5"/>
        <v>0</v>
      </c>
      <c r="F40" s="1482" t="s">
        <v>12</v>
      </c>
    </row>
    <row r="41" spans="1:8" ht="18.75" customHeight="1" x14ac:dyDescent="0.15">
      <c r="A41" s="704" t="s">
        <v>857</v>
      </c>
      <c r="B41" s="680"/>
      <c r="C41" s="707">
        <f>C17</f>
        <v>0</v>
      </c>
      <c r="D41" s="706">
        <f t="shared" si="6"/>
        <v>0</v>
      </c>
      <c r="E41" s="723">
        <f t="shared" si="5"/>
        <v>0</v>
      </c>
      <c r="F41" s="1483"/>
    </row>
    <row r="42" spans="1:8" ht="18.75" customHeight="1" x14ac:dyDescent="0.15">
      <c r="A42" s="704" t="s">
        <v>858</v>
      </c>
      <c r="B42" s="680"/>
      <c r="C42" s="707">
        <f>E5</f>
        <v>0</v>
      </c>
      <c r="D42" s="706">
        <f t="shared" si="6"/>
        <v>0</v>
      </c>
      <c r="E42" s="723">
        <f t="shared" si="5"/>
        <v>0</v>
      </c>
      <c r="F42" s="1483"/>
      <c r="G42" s="1479" t="s">
        <v>862</v>
      </c>
      <c r="H42" s="1480"/>
    </row>
    <row r="43" spans="1:8" ht="18.75" customHeight="1" x14ac:dyDescent="0.15">
      <c r="A43" s="704" t="s">
        <v>859</v>
      </c>
      <c r="B43" s="680"/>
      <c r="C43" s="707">
        <f>E6</f>
        <v>0</v>
      </c>
      <c r="D43" s="706">
        <f t="shared" si="6"/>
        <v>0</v>
      </c>
      <c r="E43" s="723">
        <f t="shared" si="5"/>
        <v>0</v>
      </c>
      <c r="F43" s="1483"/>
      <c r="G43" s="1479"/>
      <c r="H43" s="1480"/>
    </row>
    <row r="44" spans="1:8" ht="18.75" customHeight="1" x14ac:dyDescent="0.15">
      <c r="A44" s="704" t="s">
        <v>860</v>
      </c>
      <c r="B44" s="680"/>
      <c r="C44" s="707">
        <f>E7</f>
        <v>0</v>
      </c>
      <c r="D44" s="706">
        <f t="shared" si="6"/>
        <v>0</v>
      </c>
      <c r="E44" s="723">
        <f t="shared" si="5"/>
        <v>0</v>
      </c>
      <c r="F44" s="1483"/>
      <c r="G44" s="1479"/>
      <c r="H44" s="1480"/>
    </row>
    <row r="45" spans="1:8" ht="18.75" customHeight="1" thickBot="1" x14ac:dyDescent="0.2">
      <c r="A45" s="762" t="str">
        <f ca="1">HYPERLINK(REPLACE(CELL("filename",経費追加シート!$A$1),1,FIND("[",CELL("filename",経費追加シート!$A$1))-1,)&amp;"!"&amp;経費追加シート!BR24,"経費追加シート分")</f>
        <v>経費追加シート分</v>
      </c>
      <c r="B45" s="757">
        <f>N(経費追加シート!B14)</f>
        <v>0</v>
      </c>
      <c r="C45" s="725">
        <v>1</v>
      </c>
      <c r="D45" s="726">
        <f t="shared" si="6"/>
        <v>0</v>
      </c>
      <c r="E45" s="727">
        <f t="shared" si="5"/>
        <v>0</v>
      </c>
      <c r="F45" s="1484"/>
      <c r="G45" s="624" t="s">
        <v>861</v>
      </c>
    </row>
    <row r="46" spans="1:8" ht="18.75" customHeight="1" thickTop="1" thickBot="1" x14ac:dyDescent="0.2">
      <c r="A46" s="698" t="s">
        <v>13</v>
      </c>
      <c r="B46" s="735">
        <f>SUM(B39:B45)</f>
        <v>0</v>
      </c>
      <c r="C46" s="740"/>
      <c r="D46" s="745">
        <f>SUM(D39:D45)</f>
        <v>0</v>
      </c>
      <c r="E46" s="750">
        <f>SUM(E39:E45)</f>
        <v>0</v>
      </c>
      <c r="F46" s="624"/>
    </row>
    <row r="48" spans="1:8" ht="18.75" customHeight="1" x14ac:dyDescent="0.15">
      <c r="A48" s="660" t="s">
        <v>6</v>
      </c>
    </row>
    <row r="49" spans="1:6" ht="18.75" customHeight="1" thickBot="1" x14ac:dyDescent="0.2">
      <c r="A49" s="700" t="s">
        <v>209</v>
      </c>
      <c r="B49" s="700" t="s">
        <v>852</v>
      </c>
      <c r="C49" s="700" t="s">
        <v>853</v>
      </c>
      <c r="D49" s="701" t="s">
        <v>207</v>
      </c>
      <c r="E49" s="701" t="s">
        <v>1018</v>
      </c>
    </row>
    <row r="50" spans="1:6" ht="18.75" customHeight="1" thickTop="1" x14ac:dyDescent="0.15">
      <c r="A50" s="728" t="s">
        <v>14</v>
      </c>
      <c r="B50" s="729">
        <f>JAシステムC表!G35</f>
        <v>0</v>
      </c>
      <c r="C50" s="730"/>
      <c r="D50" s="703">
        <f>ROUNDDOWN(B50*C50,0)</f>
        <v>0</v>
      </c>
      <c r="E50" s="731">
        <f t="shared" ref="E50:E58" si="7">B50-D50</f>
        <v>0</v>
      </c>
    </row>
    <row r="51" spans="1:6" ht="18.75" customHeight="1" thickBot="1" x14ac:dyDescent="0.2">
      <c r="A51" s="704" t="s">
        <v>863</v>
      </c>
      <c r="B51" s="680"/>
      <c r="C51" s="705"/>
      <c r="D51" s="732">
        <f t="shared" ref="D51:D58" si="8">ROUNDDOWN(B51*C51,0)</f>
        <v>0</v>
      </c>
      <c r="E51" s="723">
        <f t="shared" si="7"/>
        <v>0</v>
      </c>
      <c r="F51" s="165" t="s">
        <v>10</v>
      </c>
    </row>
    <row r="52" spans="1:6" ht="18.75" customHeight="1" thickTop="1" thickBot="1" x14ac:dyDescent="0.2">
      <c r="A52" s="728" t="s">
        <v>15</v>
      </c>
      <c r="B52" s="729">
        <f>JAシステムC表!G36</f>
        <v>0</v>
      </c>
      <c r="C52" s="730">
        <v>1</v>
      </c>
      <c r="D52" s="756">
        <f>ROUNDDOWN(B52*C52,0)</f>
        <v>0</v>
      </c>
      <c r="E52" s="731">
        <f t="shared" si="7"/>
        <v>0</v>
      </c>
    </row>
    <row r="53" spans="1:6" ht="18.75" customHeight="1" thickTop="1" x14ac:dyDescent="0.15">
      <c r="A53" s="728" t="s">
        <v>7</v>
      </c>
      <c r="B53" s="729">
        <f>JAシステムC表!G37</f>
        <v>0</v>
      </c>
      <c r="C53" s="730">
        <v>0</v>
      </c>
      <c r="D53" s="756">
        <f>ROUNDDOWN(B53*C53,0)</f>
        <v>0</v>
      </c>
      <c r="E53" s="731">
        <f t="shared" si="7"/>
        <v>0</v>
      </c>
    </row>
    <row r="54" spans="1:6" ht="18.75" customHeight="1" x14ac:dyDescent="0.15">
      <c r="A54" s="704" t="s">
        <v>864</v>
      </c>
      <c r="B54" s="680"/>
      <c r="C54" s="705"/>
      <c r="D54" s="706">
        <f t="shared" si="8"/>
        <v>0</v>
      </c>
      <c r="E54" s="723">
        <f t="shared" si="7"/>
        <v>0</v>
      </c>
      <c r="F54" s="1482" t="s">
        <v>16</v>
      </c>
    </row>
    <row r="55" spans="1:6" ht="18.75" customHeight="1" x14ac:dyDescent="0.15">
      <c r="A55" s="704" t="s">
        <v>865</v>
      </c>
      <c r="B55" s="680"/>
      <c r="C55" s="705"/>
      <c r="D55" s="706">
        <f t="shared" si="8"/>
        <v>0</v>
      </c>
      <c r="E55" s="723">
        <f t="shared" si="7"/>
        <v>0</v>
      </c>
      <c r="F55" s="1483"/>
    </row>
    <row r="56" spans="1:6" ht="18.75" customHeight="1" x14ac:dyDescent="0.15">
      <c r="A56" s="704" t="s">
        <v>866</v>
      </c>
      <c r="B56" s="680"/>
      <c r="C56" s="705"/>
      <c r="D56" s="706">
        <f t="shared" si="8"/>
        <v>0</v>
      </c>
      <c r="E56" s="723">
        <f t="shared" si="7"/>
        <v>0</v>
      </c>
      <c r="F56" s="1483"/>
    </row>
    <row r="57" spans="1:6" ht="18.75" customHeight="1" x14ac:dyDescent="0.15">
      <c r="A57" s="704" t="s">
        <v>867</v>
      </c>
      <c r="B57" s="680"/>
      <c r="C57" s="705"/>
      <c r="D57" s="706">
        <f t="shared" si="8"/>
        <v>0</v>
      </c>
      <c r="E57" s="723">
        <f t="shared" si="7"/>
        <v>0</v>
      </c>
      <c r="F57" s="1483"/>
    </row>
    <row r="58" spans="1:6" ht="18.75" customHeight="1" thickBot="1" x14ac:dyDescent="0.2">
      <c r="A58" s="762" t="str">
        <f ca="1">HYPERLINK(REPLACE(CELL("filename",経費追加シート!$A$1),1,FIND("[",CELL("filename",経費追加シート!$A$1))-1,)&amp;"!"&amp;経費追加シート!BR38,"経費追加シート分")</f>
        <v>経費追加シート分</v>
      </c>
      <c r="B58" s="757">
        <f>N(経費追加シート!B21)</f>
        <v>0</v>
      </c>
      <c r="C58" s="725">
        <v>1</v>
      </c>
      <c r="D58" s="726">
        <f t="shared" si="8"/>
        <v>0</v>
      </c>
      <c r="E58" s="727">
        <f t="shared" si="7"/>
        <v>0</v>
      </c>
      <c r="F58" s="1484"/>
    </row>
    <row r="59" spans="1:6" ht="18.75" customHeight="1" thickTop="1" thickBot="1" x14ac:dyDescent="0.2">
      <c r="A59" s="698" t="s">
        <v>17</v>
      </c>
      <c r="B59" s="735">
        <f>SUM(B50:B58)</f>
        <v>0</v>
      </c>
      <c r="C59" s="740"/>
      <c r="D59" s="745">
        <f>SUM(D50:D58)</f>
        <v>0</v>
      </c>
      <c r="E59" s="750">
        <f>SUM(E50:E58)</f>
        <v>0</v>
      </c>
    </row>
    <row r="60" spans="1:6" x14ac:dyDescent="0.15">
      <c r="E60" s="758"/>
      <c r="F60" s="759"/>
    </row>
    <row r="61" spans="1:6" x14ac:dyDescent="0.15">
      <c r="E61" s="733"/>
      <c r="F61" s="759"/>
    </row>
  </sheetData>
  <sheetProtection sheet="1" objects="1" scenarios="1"/>
  <mergeCells count="4">
    <mergeCell ref="G42:H44"/>
    <mergeCell ref="F17:F21"/>
    <mergeCell ref="F40:F45"/>
    <mergeCell ref="F54:F58"/>
  </mergeCells>
  <phoneticPr fontId="3"/>
  <conditionalFormatting sqref="G42:H44 G20:H21 F1:F17 G1:IV19 H23:H38 F22:F41 I20:I38 J20:IV45 G45 G23:G41 I45 A1:E1048576 G46:IV65536 F46:F54 F59:F65536">
    <cfRule type="expression" dxfId="2" priority="1" stopIfTrue="1">
      <formula>IF(CELL("protect",A1)=0,1,0)</formula>
    </cfRule>
  </conditionalFormatting>
  <dataValidations count="4">
    <dataValidation type="decimal" imeMode="off" allowBlank="1" showErrorMessage="1" sqref="D5:D9">
      <formula1>0</formula1>
      <formula2>C5</formula2>
    </dataValidation>
    <dataValidation type="whole" imeMode="off" operator="greaterThanOrEqual" allowBlank="1" showErrorMessage="1" sqref="B39:B46 B26:B35 B3:B9 B16:B22 B12 B50:B59">
      <formula1>0</formula1>
    </dataValidation>
    <dataValidation type="decimal" imeMode="off" allowBlank="1" showErrorMessage="1" sqref="C39:C46 C26:C35 C16:C22 C50:C59">
      <formula1>0</formula1>
      <formula2>100</formula2>
    </dataValidation>
    <dataValidation type="decimal" imeMode="off" operator="greaterThanOrEqual" allowBlank="1" showErrorMessage="1" sqref="C5:C9">
      <formula1>0</formula1>
    </dataValidation>
  </dataValidations>
  <pageMargins left="0.39370078740157483" right="0.39370078740157483" top="0.59055118110236227" bottom="0.59055118110236227" header="0.31496062992125984" footer="0.31496062992125984"/>
  <pageSetup paperSize="9" scale="75" orientation="portrait" horizont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U78"/>
  <sheetViews>
    <sheetView zoomScaleNormal="100" workbookViewId="0">
      <pane xSplit="3" ySplit="22" topLeftCell="X23" activePane="bottomRight" state="frozen"/>
      <selection pane="topRight"/>
      <selection pane="bottomLeft"/>
      <selection pane="bottomRight" activeCell="AW4" sqref="AW4"/>
    </sheetView>
  </sheetViews>
  <sheetFormatPr defaultColWidth="0" defaultRowHeight="13.5" x14ac:dyDescent="0.15"/>
  <cols>
    <col min="1" max="1" width="14.25" style="651" customWidth="1"/>
    <col min="2" max="2" width="12.5" style="649" customWidth="1"/>
    <col min="3" max="3" width="2.5" style="649" customWidth="1"/>
    <col min="4" max="4" width="5.25" style="160" bestFit="1" customWidth="1"/>
    <col min="5" max="6" width="9" style="161" customWidth="1"/>
    <col min="7" max="7" width="5.25" style="160" bestFit="1" customWidth="1"/>
    <col min="8" max="9" width="9" style="161" customWidth="1"/>
    <col min="10" max="10" width="5.25" style="160" bestFit="1" customWidth="1"/>
    <col min="11" max="12" width="9" style="161" customWidth="1"/>
    <col min="13" max="13" width="5.25" style="160" bestFit="1" customWidth="1"/>
    <col min="14" max="15" width="9" style="161" customWidth="1"/>
    <col min="16" max="16" width="5.25" style="160" bestFit="1" customWidth="1"/>
    <col min="17" max="18" width="9" style="161" customWidth="1"/>
    <col min="19" max="19" width="5.25" style="160" bestFit="1" customWidth="1"/>
    <col min="20" max="21" width="9" style="161" customWidth="1"/>
    <col min="22" max="22" width="5.25" style="160" bestFit="1" customWidth="1"/>
    <col min="23" max="24" width="9" style="161" customWidth="1"/>
    <col min="25" max="25" width="5.25" style="160" bestFit="1" customWidth="1"/>
    <col min="26" max="27" width="9" style="161" customWidth="1"/>
    <col min="28" max="28" width="5.25" style="160" bestFit="1" customWidth="1"/>
    <col min="29" max="30" width="9" style="161" customWidth="1"/>
    <col min="31" max="31" width="5.25" style="160" bestFit="1" customWidth="1"/>
    <col min="32" max="33" width="9" style="161" customWidth="1"/>
    <col min="34" max="34" width="5.25" style="160" bestFit="1" customWidth="1"/>
    <col min="35" max="36" width="9" style="161" customWidth="1"/>
    <col min="37" max="37" width="5.25" style="160" bestFit="1" customWidth="1"/>
    <col min="38" max="39" width="9" style="161" customWidth="1"/>
    <col min="40" max="40" width="5.25" style="160" bestFit="1" customWidth="1"/>
    <col min="41" max="42" width="9" style="161" customWidth="1"/>
    <col min="43" max="43" width="5.25" style="160" bestFit="1" customWidth="1"/>
    <col min="44" max="45" width="9" style="161" customWidth="1"/>
    <col min="46" max="46" width="5.25" style="160" bestFit="1" customWidth="1"/>
    <col min="47" max="48" width="9" style="161" customWidth="1"/>
    <col min="49" max="49" width="5.25" style="160" bestFit="1" customWidth="1"/>
    <col min="50" max="51" width="9" style="161" customWidth="1"/>
    <col min="52" max="52" width="5.25" style="160" bestFit="1" customWidth="1"/>
    <col min="53" max="54" width="9" style="161" customWidth="1"/>
    <col min="55" max="55" width="5.25" style="160" bestFit="1" customWidth="1"/>
    <col min="56" max="57" width="9" style="161" customWidth="1"/>
    <col min="58" max="58" width="5.25" style="160" bestFit="1" customWidth="1"/>
    <col min="59" max="60" width="9" style="161" customWidth="1"/>
    <col min="61" max="61" width="5.25" style="649" customWidth="1"/>
    <col min="62" max="62" width="9" style="649" customWidth="1"/>
    <col min="63" max="63" width="12.625" style="642" bestFit="1" customWidth="1"/>
    <col min="64" max="64" width="5.25" style="160" bestFit="1" customWidth="1"/>
    <col min="65" max="66" width="9" style="161" customWidth="1"/>
    <col min="67" max="67" width="28.125" style="649" customWidth="1"/>
    <col min="68" max="68" width="19.125" style="649" hidden="1" customWidth="1"/>
    <col min="69" max="16384" width="9" style="649" hidden="1"/>
  </cols>
  <sheetData>
    <row r="1" spans="1:73" ht="14.25" thickBot="1" x14ac:dyDescent="0.2">
      <c r="A1" s="1491" t="str">
        <f ca="1">HYPERLINK(REPLACE(CELL("filename",$A$1),1,FIND("[",CELL("filename",$A$1))-1,)&amp;"!"&amp;BR39,BP39)</f>
        <v>経費科目選択式入力欄へ移動⇒</v>
      </c>
      <c r="B1" s="1491"/>
      <c r="D1" s="1488" t="s">
        <v>602</v>
      </c>
      <c r="E1" s="1489"/>
      <c r="F1" s="1490"/>
      <c r="G1" s="1488" t="s">
        <v>603</v>
      </c>
      <c r="H1" s="1489"/>
      <c r="I1" s="1490"/>
      <c r="J1" s="1488" t="s">
        <v>604</v>
      </c>
      <c r="K1" s="1489"/>
      <c r="L1" s="1490"/>
      <c r="M1" s="1488" t="s">
        <v>605</v>
      </c>
      <c r="N1" s="1489"/>
      <c r="O1" s="1490"/>
      <c r="P1" s="1488" t="s">
        <v>606</v>
      </c>
      <c r="Q1" s="1489"/>
      <c r="R1" s="1490"/>
      <c r="S1" s="1488" t="s">
        <v>607</v>
      </c>
      <c r="T1" s="1489"/>
      <c r="U1" s="1490"/>
      <c r="V1" s="1488" t="s">
        <v>611</v>
      </c>
      <c r="W1" s="1489"/>
      <c r="X1" s="1490"/>
      <c r="Y1" s="1488" t="s">
        <v>608</v>
      </c>
      <c r="Z1" s="1489"/>
      <c r="AA1" s="1490"/>
      <c r="AB1" s="1488" t="s">
        <v>610</v>
      </c>
      <c r="AC1" s="1489"/>
      <c r="AD1" s="1490"/>
      <c r="AE1" s="1488" t="s">
        <v>612</v>
      </c>
      <c r="AF1" s="1489"/>
      <c r="AG1" s="1490"/>
      <c r="AH1" s="1488" t="s">
        <v>613</v>
      </c>
      <c r="AI1" s="1489"/>
      <c r="AJ1" s="1490"/>
      <c r="AK1" s="1488" t="s">
        <v>614</v>
      </c>
      <c r="AL1" s="1489"/>
      <c r="AM1" s="1490"/>
      <c r="AN1" s="1488" t="s">
        <v>615</v>
      </c>
      <c r="AO1" s="1489"/>
      <c r="AP1" s="1490"/>
      <c r="AQ1" s="1488" t="s">
        <v>616</v>
      </c>
      <c r="AR1" s="1489"/>
      <c r="AS1" s="1490"/>
      <c r="AT1" s="1488" t="str">
        <f>'内訳書(表)'!K25&amp;" (ヨ)"</f>
        <v>作業委託料 (ヨ)</v>
      </c>
      <c r="AU1" s="1489"/>
      <c r="AV1" s="1490"/>
      <c r="AW1" s="1488" t="str">
        <f>'内訳書(表)'!K27&amp;" (タ)"</f>
        <v>　　　　　　　 (タ)</v>
      </c>
      <c r="AX1" s="1489"/>
      <c r="AY1" s="1490"/>
      <c r="AZ1" s="1488" t="str">
        <f>'内訳書(表)'!K29&amp;" (レ)"</f>
        <v>　　　　　　　 (レ)</v>
      </c>
      <c r="BA1" s="1489"/>
      <c r="BB1" s="1490"/>
      <c r="BC1" s="1488" t="str">
        <f>'内訳書(表)'!K31&amp;" (ソ)"</f>
        <v>　　　　　　　 (ソ)</v>
      </c>
      <c r="BD1" s="1489"/>
      <c r="BE1" s="1490"/>
      <c r="BF1" s="1488" t="s">
        <v>617</v>
      </c>
      <c r="BG1" s="1489"/>
      <c r="BH1" s="1490"/>
      <c r="BK1" s="1492" t="s">
        <v>895</v>
      </c>
      <c r="BL1" s="1493"/>
      <c r="BM1" s="1493"/>
      <c r="BN1" s="1494"/>
      <c r="BP1" s="658" t="str">
        <f>$BK$2</f>
        <v>経費科目</v>
      </c>
      <c r="BT1" s="649">
        <v>1</v>
      </c>
      <c r="BU1" s="649" t="s">
        <v>18</v>
      </c>
    </row>
    <row r="2" spans="1:73" s="651" customFormat="1" x14ac:dyDescent="0.15">
      <c r="A2" s="650" t="s">
        <v>618</v>
      </c>
      <c r="B2" s="645" t="s">
        <v>0</v>
      </c>
      <c r="D2" s="654" t="s">
        <v>609</v>
      </c>
      <c r="E2" s="653" t="s">
        <v>303</v>
      </c>
      <c r="F2" s="653" t="s">
        <v>84</v>
      </c>
      <c r="G2" s="654" t="s">
        <v>609</v>
      </c>
      <c r="H2" s="653" t="s">
        <v>303</v>
      </c>
      <c r="I2" s="653" t="s">
        <v>84</v>
      </c>
      <c r="J2" s="654" t="s">
        <v>609</v>
      </c>
      <c r="K2" s="653" t="s">
        <v>303</v>
      </c>
      <c r="L2" s="653" t="s">
        <v>84</v>
      </c>
      <c r="M2" s="654" t="s">
        <v>609</v>
      </c>
      <c r="N2" s="653" t="s">
        <v>303</v>
      </c>
      <c r="O2" s="653" t="s">
        <v>84</v>
      </c>
      <c r="P2" s="654" t="s">
        <v>609</v>
      </c>
      <c r="Q2" s="653" t="s">
        <v>303</v>
      </c>
      <c r="R2" s="653" t="s">
        <v>84</v>
      </c>
      <c r="S2" s="654" t="s">
        <v>609</v>
      </c>
      <c r="T2" s="653" t="s">
        <v>303</v>
      </c>
      <c r="U2" s="653" t="s">
        <v>84</v>
      </c>
      <c r="V2" s="654" t="s">
        <v>609</v>
      </c>
      <c r="W2" s="653" t="s">
        <v>303</v>
      </c>
      <c r="X2" s="653" t="s">
        <v>84</v>
      </c>
      <c r="Y2" s="654" t="s">
        <v>609</v>
      </c>
      <c r="Z2" s="653" t="s">
        <v>303</v>
      </c>
      <c r="AA2" s="653" t="s">
        <v>84</v>
      </c>
      <c r="AB2" s="654" t="s">
        <v>609</v>
      </c>
      <c r="AC2" s="653" t="s">
        <v>303</v>
      </c>
      <c r="AD2" s="653" t="s">
        <v>84</v>
      </c>
      <c r="AE2" s="654" t="s">
        <v>609</v>
      </c>
      <c r="AF2" s="653" t="s">
        <v>303</v>
      </c>
      <c r="AG2" s="653" t="s">
        <v>84</v>
      </c>
      <c r="AH2" s="654" t="s">
        <v>609</v>
      </c>
      <c r="AI2" s="653" t="s">
        <v>303</v>
      </c>
      <c r="AJ2" s="653" t="s">
        <v>84</v>
      </c>
      <c r="AK2" s="654" t="s">
        <v>609</v>
      </c>
      <c r="AL2" s="653" t="s">
        <v>303</v>
      </c>
      <c r="AM2" s="653" t="s">
        <v>84</v>
      </c>
      <c r="AN2" s="654" t="s">
        <v>609</v>
      </c>
      <c r="AO2" s="653" t="s">
        <v>303</v>
      </c>
      <c r="AP2" s="653" t="s">
        <v>84</v>
      </c>
      <c r="AQ2" s="654" t="s">
        <v>609</v>
      </c>
      <c r="AR2" s="653" t="s">
        <v>303</v>
      </c>
      <c r="AS2" s="653" t="s">
        <v>84</v>
      </c>
      <c r="AT2" s="654" t="s">
        <v>609</v>
      </c>
      <c r="AU2" s="653" t="s">
        <v>303</v>
      </c>
      <c r="AV2" s="653" t="s">
        <v>84</v>
      </c>
      <c r="AW2" s="654" t="s">
        <v>609</v>
      </c>
      <c r="AX2" s="653" t="s">
        <v>303</v>
      </c>
      <c r="AY2" s="653" t="s">
        <v>84</v>
      </c>
      <c r="AZ2" s="654" t="s">
        <v>609</v>
      </c>
      <c r="BA2" s="653" t="s">
        <v>303</v>
      </c>
      <c r="BB2" s="653" t="s">
        <v>84</v>
      </c>
      <c r="BC2" s="654" t="s">
        <v>609</v>
      </c>
      <c r="BD2" s="653" t="s">
        <v>303</v>
      </c>
      <c r="BE2" s="653" t="s">
        <v>84</v>
      </c>
      <c r="BF2" s="654" t="s">
        <v>609</v>
      </c>
      <c r="BG2" s="653" t="s">
        <v>303</v>
      </c>
      <c r="BH2" s="653" t="s">
        <v>84</v>
      </c>
      <c r="BK2" s="657" t="s">
        <v>618</v>
      </c>
      <c r="BL2" s="654" t="s">
        <v>609</v>
      </c>
      <c r="BM2" s="653" t="s">
        <v>303</v>
      </c>
      <c r="BN2" s="653" t="s">
        <v>84</v>
      </c>
      <c r="BP2" s="659" t="str">
        <f>D1</f>
        <v>租税公課 (イ)</v>
      </c>
      <c r="BQ2" s="651" t="str">
        <f>VLOOKUP(COLUMN(E1),BT:BU,2,0)</f>
        <v>E</v>
      </c>
      <c r="BR2" s="649" t="str">
        <f ca="1">BQ2&amp;COUNT(INDIRECT(BQ2&amp;":"&amp;BQ2))+3+IF(INDIRECT(BQ2&amp;"3")="",1,0)</f>
        <v>E4</v>
      </c>
      <c r="BT2" s="649">
        <v>2</v>
      </c>
      <c r="BU2" s="649" t="s">
        <v>19</v>
      </c>
    </row>
    <row r="3" spans="1:73" x14ac:dyDescent="0.15">
      <c r="A3" s="643" t="str">
        <f ca="1">HYPERLINK(REPLACE(CELL("filename",$A$1),1,FIND("[",CELL("filename",$A$1))-1,)&amp;"!"&amp;BR2,BP2)</f>
        <v>租税公課 (イ)</v>
      </c>
      <c r="B3" s="646" t="str">
        <f>IF(COUNT(E:E)=0,"",SUM(E:E))</f>
        <v/>
      </c>
      <c r="D3" s="655"/>
      <c r="E3" s="656" t="str">
        <f>IF(DSUM(BK2:BM65536,3,BP1:BP2)=0,"",DSUM(BK2:BM65536,3,BP1:BP2))</f>
        <v/>
      </c>
      <c r="F3" s="656"/>
      <c r="G3" s="655"/>
      <c r="H3" s="656" t="str">
        <f>IF(DSUM(BK2:BM65536,3,BP3:BP4)=0,"",DSUM(BK2:BM65536,3,BP3:BP4))</f>
        <v/>
      </c>
      <c r="I3" s="656"/>
      <c r="J3" s="655"/>
      <c r="K3" s="656" t="str">
        <f>IF(DSUM(BK2:BM65536,3,BP5:BP6)=0,"",DSUM(BK2:BM65536,3,BP5:BP6))</f>
        <v/>
      </c>
      <c r="L3" s="656"/>
      <c r="M3" s="655"/>
      <c r="N3" s="656" t="str">
        <f>IF(DSUM(BK2:BM65536,3,BP7:BP8)=0,"",DSUM(BK2:BM65536,3,BP7:BP8))</f>
        <v/>
      </c>
      <c r="O3" s="656"/>
      <c r="P3" s="655"/>
      <c r="Q3" s="656" t="str">
        <f>IF(DSUM(BK2:BM65536,3,BP9:BP10)=0,"",DSUM(BK2:BM65536,3,BP9:BP10))</f>
        <v/>
      </c>
      <c r="R3" s="656"/>
      <c r="S3" s="655"/>
      <c r="T3" s="656" t="str">
        <f>IF(DSUM(BK2:BM65536,3,BP11:BP12)=0,"",DSUM(BK2:BM65536,3,BP11:BP12))</f>
        <v/>
      </c>
      <c r="U3" s="656"/>
      <c r="V3" s="655"/>
      <c r="W3" s="656" t="str">
        <f>IF(DSUM(BK2:BM65536,3,BP13:BP14)=0,"",DSUM(BK2:BM65536,3,BP13:BP14))</f>
        <v/>
      </c>
      <c r="X3" s="656"/>
      <c r="Y3" s="655"/>
      <c r="Z3" s="656" t="str">
        <f>IF(DSUM(BK2:BM65536,3,BP15:BP16)=0,"",DSUM(BK2:BM65536,3,BP15:BP16))</f>
        <v/>
      </c>
      <c r="AA3" s="656"/>
      <c r="AB3" s="655"/>
      <c r="AC3" s="656" t="str">
        <f>IF(DSUM(BK2:BM65536,3,BP17:BP18)=0,"",DSUM(BK2:BM65536,3,BP17:BP18))</f>
        <v/>
      </c>
      <c r="AD3" s="656"/>
      <c r="AE3" s="655"/>
      <c r="AF3" s="656" t="str">
        <f>IF(DSUM(BK2:BM65536,3,BP19:BP20)=0,"",DSUM(BK2:BM65536,3,BP19:BP20))</f>
        <v/>
      </c>
      <c r="AG3" s="656"/>
      <c r="AH3" s="655"/>
      <c r="AI3" s="656" t="str">
        <f>IF(DSUM(BK2:BM65536,3,BP21:BP22)=0,"",DSUM(BK2:BM65536,3,BP21:BP22))</f>
        <v/>
      </c>
      <c r="AJ3" s="656"/>
      <c r="AK3" s="655"/>
      <c r="AL3" s="656" t="str">
        <f>IF(DSUM(BK2:BM65536,3,BP23:BP24)=0,"",DSUM(BK2:BM65536,3,BP23:BP24))</f>
        <v/>
      </c>
      <c r="AM3" s="656"/>
      <c r="AN3" s="655"/>
      <c r="AO3" s="656" t="str">
        <f>IF(DSUM(BK2:BM65536,3,BP25:BP26)=0,"",DSUM(BK2:BM65536,3,BP25:BP26))</f>
        <v/>
      </c>
      <c r="AP3" s="656"/>
      <c r="AQ3" s="655"/>
      <c r="AR3" s="656" t="str">
        <f>IF(DSUM(BK2:BM65536,3,BP27:BP28)=0,"",DSUM(BK2:BM65536,3,BP27:BP28))</f>
        <v/>
      </c>
      <c r="AS3" s="656"/>
      <c r="AT3" s="655"/>
      <c r="AU3" s="656" t="str">
        <f>IF(DSUM(BK2:BM65536,3,BP29:BP30)=0,"",DSUM(BK2:BM65536,3,BP29:BP30))</f>
        <v/>
      </c>
      <c r="AV3" s="656"/>
      <c r="AW3" s="655"/>
      <c r="AX3" s="656" t="str">
        <f>IF(DSUM(BK2:BM65536,3,BP31:BP32)=0,"",DSUM(BK2:BM65536,3,BP31:BP32))</f>
        <v/>
      </c>
      <c r="AY3" s="656"/>
      <c r="AZ3" s="655"/>
      <c r="BA3" s="656" t="str">
        <f>IF(DSUM(BK2:BM65536,3,BP33:BP34)=0,"",DSUM(BK2:BM65536,3,BP33:BP34))</f>
        <v/>
      </c>
      <c r="BB3" s="656"/>
      <c r="BC3" s="655"/>
      <c r="BD3" s="656" t="str">
        <f>IF(DSUM(BK2:BM65536,3,BP35:BP36)=0,"",DSUM(BK2:BM65536,3,BP35:BP36))</f>
        <v/>
      </c>
      <c r="BE3" s="656"/>
      <c r="BF3" s="655"/>
      <c r="BG3" s="656" t="str">
        <f>IF(DSUM(BK2:BM65536,3,BP37:BP38)=0,"",DSUM(BK2:BM65536,3,BP37:BP38))</f>
        <v/>
      </c>
      <c r="BH3" s="656"/>
      <c r="BP3" s="658" t="str">
        <f>$BK$2</f>
        <v>経費科目</v>
      </c>
      <c r="BQ3" s="651"/>
      <c r="BT3" s="649">
        <v>3</v>
      </c>
      <c r="BU3" s="649" t="s">
        <v>20</v>
      </c>
    </row>
    <row r="4" spans="1:73" x14ac:dyDescent="0.15">
      <c r="A4" s="643" t="str">
        <f ca="1">HYPERLINK(REPLACE(CELL("filename",$A$1),1,FIND("[",CELL("filename",$A$1))-1,)&amp;"!"&amp;BR4,BP4)</f>
        <v>種 苗 費 (ロ)</v>
      </c>
      <c r="B4" s="646" t="str">
        <f>IF(COUNT(H:H)=0,"",SUM(H:H))</f>
        <v/>
      </c>
      <c r="BP4" s="659" t="str">
        <f>G1</f>
        <v>種 苗 費 (ロ)</v>
      </c>
      <c r="BQ4" s="651" t="str">
        <f>VLOOKUP(COLUMN(H1),BT:BU,2,0)</f>
        <v>H</v>
      </c>
      <c r="BR4" s="649" t="str">
        <f ca="1">BQ4&amp;COUNT(INDIRECT(BQ4&amp;":"&amp;BQ4))+3+IF(INDIRECT(BQ4&amp;"3")="",1,0)</f>
        <v>H4</v>
      </c>
      <c r="BT4" s="649">
        <v>4</v>
      </c>
      <c r="BU4" s="649" t="s">
        <v>21</v>
      </c>
    </row>
    <row r="5" spans="1:73" x14ac:dyDescent="0.15">
      <c r="A5" s="643" t="str">
        <f ca="1">HYPERLINK(REPLACE(CELL("filename",$A$1),1,FIND("[",CELL("filename",$A$1))-1,)&amp;"!"&amp;BR6,BP6)</f>
        <v>素 畜 費 (ハ)</v>
      </c>
      <c r="B5" s="646" t="str">
        <f>IF(COUNT(K:K)=0,"",SUM(K:K))</f>
        <v/>
      </c>
      <c r="BP5" s="658" t="str">
        <f>$BK$2</f>
        <v>経費科目</v>
      </c>
      <c r="BQ5" s="651"/>
      <c r="BT5" s="649">
        <v>5</v>
      </c>
      <c r="BU5" s="649" t="s">
        <v>22</v>
      </c>
    </row>
    <row r="6" spans="1:73" x14ac:dyDescent="0.15">
      <c r="A6" s="643" t="str">
        <f ca="1">HYPERLINK(REPLACE(CELL("filename",$A$1),1,FIND("[",CELL("filename",$A$1))-1,)&amp;"!"&amp;BR8,BP8)</f>
        <v>肥 料 費 (ニ)</v>
      </c>
      <c r="B6" s="646" t="str">
        <f>IF(COUNT(N:N)=0,"",SUM(N:N))</f>
        <v/>
      </c>
      <c r="BP6" s="659" t="str">
        <f>J1</f>
        <v>素 畜 費 (ハ)</v>
      </c>
      <c r="BQ6" s="651" t="str">
        <f>VLOOKUP(COLUMN(K1),BT:BU,2,0)</f>
        <v>K</v>
      </c>
      <c r="BR6" s="649" t="str">
        <f ca="1">BQ6&amp;COUNT(INDIRECT(BQ6&amp;":"&amp;BQ6))+3+IF(INDIRECT(BQ6&amp;"3")="",1,0)</f>
        <v>K4</v>
      </c>
      <c r="BT6" s="649">
        <v>6</v>
      </c>
      <c r="BU6" s="649" t="s">
        <v>23</v>
      </c>
    </row>
    <row r="7" spans="1:73" x14ac:dyDescent="0.15">
      <c r="A7" s="643" t="str">
        <f ca="1">HYPERLINK(REPLACE(CELL("filename",$A$1),1,FIND("[",CELL("filename",$A$1))-1,)&amp;"!"&amp;BR10,BP10)</f>
        <v>飼 料 費 (ホ)</v>
      </c>
      <c r="B7" s="646" t="str">
        <f>IF(COUNT(Q:Q)=0,"",SUM(Q:Q))</f>
        <v/>
      </c>
      <c r="BP7" s="658" t="str">
        <f>$BK$2</f>
        <v>経費科目</v>
      </c>
      <c r="BQ7" s="651"/>
      <c r="BT7" s="649">
        <v>7</v>
      </c>
      <c r="BU7" s="649" t="s">
        <v>896</v>
      </c>
    </row>
    <row r="8" spans="1:73" x14ac:dyDescent="0.15">
      <c r="A8" s="643" t="str">
        <f ca="1">HYPERLINK(REPLACE(CELL("filename",$A$1),1,FIND("[",CELL("filename",$A$1))-1,)&amp;"!"&amp;BR12,BP12)</f>
        <v>農 具 費 (へ)</v>
      </c>
      <c r="B8" s="646" t="str">
        <f>IF(COUNT(T:T)=0,"",SUM(T:T))</f>
        <v/>
      </c>
      <c r="BP8" s="659" t="str">
        <f>M1</f>
        <v>肥 料 費 (ニ)</v>
      </c>
      <c r="BQ8" s="651" t="str">
        <f>VLOOKUP(COLUMN(N1),BT:BU,2,0)</f>
        <v>N</v>
      </c>
      <c r="BR8" s="649" t="str">
        <f ca="1">BQ8&amp;COUNT(INDIRECT(BQ8&amp;":"&amp;BQ8))+3+IF(INDIRECT(BQ8&amp;"3")="",1,0)</f>
        <v>N4</v>
      </c>
      <c r="BT8" s="649">
        <v>8</v>
      </c>
      <c r="BU8" s="649" t="s">
        <v>24</v>
      </c>
    </row>
    <row r="9" spans="1:73" x14ac:dyDescent="0.15">
      <c r="A9" s="643" t="str">
        <f ca="1">HYPERLINK(REPLACE(CELL("filename",$A$1),1,FIND("[",CELL("filename",$A$1))-1,)&amp;"!"&amp;BR14,BP14)</f>
        <v>農薬衛生費 (ト)</v>
      </c>
      <c r="B9" s="646" t="str">
        <f>IF(COUNT(W:W)=0,"",SUM(W:W))</f>
        <v/>
      </c>
      <c r="BP9" s="658" t="str">
        <f>$BK$2</f>
        <v>経費科目</v>
      </c>
      <c r="BQ9" s="651"/>
      <c r="BT9" s="649">
        <v>9</v>
      </c>
      <c r="BU9" s="649" t="s">
        <v>897</v>
      </c>
    </row>
    <row r="10" spans="1:73" x14ac:dyDescent="0.15">
      <c r="A10" s="643" t="str">
        <f ca="1">HYPERLINK(REPLACE(CELL("filename",$A$1),1,FIND("[",CELL("filename",$A$1))-1,)&amp;"!"&amp;BR16,BP16)</f>
        <v>諸材料費 (チ)</v>
      </c>
      <c r="B10" s="646" t="str">
        <f>IF(COUNT(Z:Z)=0,"",SUM(Z:Z))</f>
        <v/>
      </c>
      <c r="BP10" s="659" t="str">
        <f>P1</f>
        <v>飼 料 費 (ホ)</v>
      </c>
      <c r="BQ10" s="651" t="str">
        <f>VLOOKUP(COLUMN(Q1),BT:BU,2,0)</f>
        <v>Q</v>
      </c>
      <c r="BR10" s="649" t="str">
        <f ca="1">BQ10&amp;COUNT(INDIRECT(BQ10&amp;":"&amp;BQ10))+3+IF(INDIRECT(BQ10&amp;"3")="",1,0)</f>
        <v>Q4</v>
      </c>
      <c r="BT10" s="649">
        <v>10</v>
      </c>
      <c r="BU10" s="649" t="s">
        <v>25</v>
      </c>
    </row>
    <row r="11" spans="1:73" x14ac:dyDescent="0.15">
      <c r="A11" s="643" t="str">
        <f ca="1">HYPERLINK(REPLACE(CELL("filename",$A$1),1,FIND("[",CELL("filename",$A$1))-1,)&amp;"!"&amp;BR18,BP18)</f>
        <v>修  繕  費 (リ)</v>
      </c>
      <c r="B11" s="646" t="str">
        <f>IF(COUNT(AC:AC)=0,"",SUM(AC:AC))</f>
        <v/>
      </c>
      <c r="BP11" s="658" t="str">
        <f>$BK$2</f>
        <v>経費科目</v>
      </c>
      <c r="BQ11" s="651"/>
      <c r="BT11" s="649">
        <v>11</v>
      </c>
      <c r="BU11" s="649" t="s">
        <v>898</v>
      </c>
    </row>
    <row r="12" spans="1:73" x14ac:dyDescent="0.15">
      <c r="A12" s="643" t="str">
        <f ca="1">HYPERLINK(REPLACE(CELL("filename",$A$1),1,FIND("[",CELL("filename",$A$1))-1,)&amp;"!"&amp;BR20,BP20)</f>
        <v>動力光熱費 (ヌ)</v>
      </c>
      <c r="B12" s="646" t="str">
        <f>IF(COUNT(AF:AF)=0,"",SUM(AF:AF))</f>
        <v/>
      </c>
      <c r="BP12" s="659" t="str">
        <f>S1</f>
        <v>農 具 費 (へ)</v>
      </c>
      <c r="BQ12" s="651" t="str">
        <f>VLOOKUP(COLUMN(T1),BT:BU,2,0)</f>
        <v>T</v>
      </c>
      <c r="BR12" s="649" t="str">
        <f ca="1">BQ12&amp;COUNT(INDIRECT(BQ12&amp;":"&amp;BQ12))+3+IF(INDIRECT(BQ12&amp;"3")="",1,0)</f>
        <v>T4</v>
      </c>
      <c r="BT12" s="649">
        <v>12</v>
      </c>
      <c r="BU12" s="649" t="s">
        <v>26</v>
      </c>
    </row>
    <row r="13" spans="1:73" x14ac:dyDescent="0.15">
      <c r="A13" s="643" t="str">
        <f ca="1">HYPERLINK(REPLACE(CELL("filename",$A$1),1,FIND("[",CELL("filename",$A$1))-1,)&amp;"!"&amp;BR22,BP22)</f>
        <v>作業用衣料費 (ル)</v>
      </c>
      <c r="B13" s="646" t="str">
        <f>IF(COUNT(AI:AI)=0,"",SUM(AI:AI))</f>
        <v/>
      </c>
      <c r="BP13" s="658" t="str">
        <f>$BK$2</f>
        <v>経費科目</v>
      </c>
      <c r="BQ13" s="651"/>
      <c r="BT13" s="649">
        <v>13</v>
      </c>
      <c r="BU13" s="649" t="s">
        <v>899</v>
      </c>
    </row>
    <row r="14" spans="1:73" x14ac:dyDescent="0.15">
      <c r="A14" s="643" t="str">
        <f ca="1">HYPERLINK(REPLACE(CELL("filename",$A$1),1,FIND("[",CELL("filename",$A$1))-1,)&amp;"!"&amp;BR24,BP24)</f>
        <v>農業共済掛金 (ヲ)</v>
      </c>
      <c r="B14" s="646" t="str">
        <f>IF(COUNT(AL:AL)=0,"",SUM(AL:AL))</f>
        <v/>
      </c>
      <c r="BP14" s="659" t="str">
        <f>V1</f>
        <v>農薬衛生費 (ト)</v>
      </c>
      <c r="BQ14" s="651" t="str">
        <f>VLOOKUP(COLUMN(W1),BT:BU,2,0)</f>
        <v>W</v>
      </c>
      <c r="BR14" s="649" t="str">
        <f ca="1">BQ14&amp;COUNT(INDIRECT(BQ14&amp;":"&amp;BQ14))+3+IF(INDIRECT(BQ14&amp;"3")="",1,0)</f>
        <v>W4</v>
      </c>
      <c r="BT14" s="649">
        <v>14</v>
      </c>
      <c r="BU14" s="649" t="s">
        <v>27</v>
      </c>
    </row>
    <row r="15" spans="1:73" x14ac:dyDescent="0.15">
      <c r="A15" s="643" t="str">
        <f ca="1">HYPERLINK(REPLACE(CELL("filename",$A$1),1,FIND("[",CELL("filename",$A$1))-1,)&amp;"!"&amp;BR26,BP26)</f>
        <v>荷造運賃手数料 (ワ)</v>
      </c>
      <c r="B15" s="646" t="str">
        <f>IF(COUNT(AO:AO)=0,"",SUM(AO:AO))</f>
        <v/>
      </c>
      <c r="BP15" s="658" t="str">
        <f>$BK$2</f>
        <v>経費科目</v>
      </c>
      <c r="BQ15" s="651"/>
      <c r="BT15" s="649">
        <v>15</v>
      </c>
      <c r="BU15" s="649" t="s">
        <v>900</v>
      </c>
    </row>
    <row r="16" spans="1:73" x14ac:dyDescent="0.15">
      <c r="A16" s="643" t="str">
        <f ca="1">HYPERLINK(REPLACE(CELL("filename",$A$1),1,FIND("[",CELL("filename",$A$1))-1,)&amp;"!"&amp;BR28,BP28)</f>
        <v>土地改良費 (カ)</v>
      </c>
      <c r="B16" s="646" t="str">
        <f>IF(COUNT(AR:AR)=0,"",SUM(AR:AR))</f>
        <v/>
      </c>
      <c r="BP16" s="659" t="str">
        <f>Y1</f>
        <v>諸材料費 (チ)</v>
      </c>
      <c r="BQ16" s="651" t="str">
        <f>VLOOKUP(COLUMN(Z1),BT:BU,2,0)</f>
        <v>Z</v>
      </c>
      <c r="BR16" s="649" t="str">
        <f ca="1">BQ16&amp;COUNT(INDIRECT(BQ16&amp;":"&amp;BQ16))+3+IF(INDIRECT(BQ16&amp;"3")="",1,0)</f>
        <v>Z4</v>
      </c>
      <c r="BT16" s="649">
        <v>16</v>
      </c>
      <c r="BU16" s="649" t="s">
        <v>28</v>
      </c>
    </row>
    <row r="17" spans="1:73" x14ac:dyDescent="0.15">
      <c r="A17" s="643" t="str">
        <f ca="1">HYPERLINK(REPLACE(CELL("filename",$A$1),1,FIND("[",CELL("filename",$A$1))-1,)&amp;"!"&amp;BR30,BP30)</f>
        <v>作業委託料 (ヨ)</v>
      </c>
      <c r="B17" s="646" t="str">
        <f>IF(COUNT(AU:AU)=0,"",SUM(AU:AU))</f>
        <v/>
      </c>
      <c r="BP17" s="658" t="str">
        <f>$BK$2</f>
        <v>経費科目</v>
      </c>
      <c r="BQ17" s="651"/>
      <c r="BT17" s="649">
        <v>17</v>
      </c>
      <c r="BU17" s="649" t="s">
        <v>901</v>
      </c>
    </row>
    <row r="18" spans="1:73" x14ac:dyDescent="0.15">
      <c r="A18" s="643" t="str">
        <f ca="1">HYPERLINK(REPLACE(CELL("filename",$A$1),1,FIND("[",CELL("filename",$A$1))-1,)&amp;"!"&amp;BR32,BP32)</f>
        <v>　　　　　　　 (タ)</v>
      </c>
      <c r="B18" s="646" t="str">
        <f>IF(COUNT(AX:AX)=0,"",SUM(AX:AX))</f>
        <v/>
      </c>
      <c r="BP18" s="659" t="str">
        <f>AB1</f>
        <v>修  繕  費 (リ)</v>
      </c>
      <c r="BQ18" s="651" t="str">
        <f>VLOOKUP(COLUMN(AC1),BT:BU,2,0)</f>
        <v>AC</v>
      </c>
      <c r="BR18" s="649" t="str">
        <f ca="1">BQ18&amp;COUNT(INDIRECT(BQ18&amp;":"&amp;BQ18))+3+IF(INDIRECT(BQ18&amp;"3")="",1,0)</f>
        <v>AC4</v>
      </c>
      <c r="BT18" s="649">
        <v>18</v>
      </c>
      <c r="BU18" s="649" t="s">
        <v>29</v>
      </c>
    </row>
    <row r="19" spans="1:73" x14ac:dyDescent="0.15">
      <c r="A19" s="643" t="str">
        <f ca="1">HYPERLINK(REPLACE(CELL("filename",$A$1),1,FIND("[",CELL("filename",$A$1))-1,)&amp;"!"&amp;BR34,BP34)</f>
        <v>　　　　　　　 (レ)</v>
      </c>
      <c r="B19" s="646" t="str">
        <f>IF(COUNT(BA:BA)=0,"",SUM(BA:BA))</f>
        <v/>
      </c>
      <c r="BP19" s="658" t="str">
        <f>$BK$2</f>
        <v>経費科目</v>
      </c>
      <c r="BQ19" s="651"/>
      <c r="BT19" s="649">
        <v>19</v>
      </c>
      <c r="BU19" s="649" t="s">
        <v>902</v>
      </c>
    </row>
    <row r="20" spans="1:73" x14ac:dyDescent="0.15">
      <c r="A20" s="643" t="str">
        <f ca="1">HYPERLINK(REPLACE(CELL("filename",$A$1),1,FIND("[",CELL("filename",$A$1))-1,)&amp;"!"&amp;BR36,BP36)</f>
        <v>　　　　　　　 (ソ)</v>
      </c>
      <c r="B20" s="646" t="str">
        <f>IF(COUNT(BD:BD)=0,"",SUM(BD:BD))</f>
        <v/>
      </c>
      <c r="BP20" s="659" t="str">
        <f>AE1</f>
        <v>動力光熱費 (ヌ)</v>
      </c>
      <c r="BQ20" s="651" t="str">
        <f>VLOOKUP(COLUMN(AF1),BT:BU,2,0)</f>
        <v>AF</v>
      </c>
      <c r="BR20" s="649" t="str">
        <f ca="1">BQ20&amp;COUNT(INDIRECT(BQ20&amp;":"&amp;BQ20))+3+IF(INDIRECT(BQ20&amp;"3")="",1,0)</f>
        <v>AF4</v>
      </c>
      <c r="BT20" s="649">
        <v>20</v>
      </c>
      <c r="BU20" s="649" t="s">
        <v>30</v>
      </c>
    </row>
    <row r="21" spans="1:73" ht="14.25" thickBot="1" x14ac:dyDescent="0.2">
      <c r="A21" s="644" t="str">
        <f ca="1">HYPERLINK(REPLACE(CELL("filename",$A$1),1,FIND("[",CELL("filename",$A$1))-1,)&amp;"!"&amp;BR38,BP38)</f>
        <v xml:space="preserve"> 雑       費 (ツ)</v>
      </c>
      <c r="B21" s="647" t="str">
        <f>IF(COUNT(BG:BG)=0,"",SUM(BG:BG))</f>
        <v/>
      </c>
      <c r="BP21" s="658" t="str">
        <f>$BK$2</f>
        <v>経費科目</v>
      </c>
      <c r="BQ21" s="651"/>
      <c r="BT21" s="649">
        <v>21</v>
      </c>
      <c r="BU21" s="649" t="s">
        <v>903</v>
      </c>
    </row>
    <row r="22" spans="1:73" ht="14.25" thickBot="1" x14ac:dyDescent="0.2">
      <c r="A22" s="652" t="s">
        <v>313</v>
      </c>
      <c r="B22" s="648">
        <f>SUM(B3:B21)</f>
        <v>0</v>
      </c>
      <c r="BP22" s="659" t="str">
        <f>AH1</f>
        <v>作業用衣料費 (ル)</v>
      </c>
      <c r="BQ22" s="651" t="str">
        <f>VLOOKUP(COLUMN(AI1),BT:BU,2,0)</f>
        <v>AI</v>
      </c>
      <c r="BR22" s="649" t="str">
        <f ca="1">BQ22&amp;COUNT(INDIRECT(BQ22&amp;":"&amp;BQ22))+3+IF(INDIRECT(BQ22&amp;"3")="",1,0)</f>
        <v>AI4</v>
      </c>
      <c r="BT22" s="649">
        <v>22</v>
      </c>
      <c r="BU22" s="649" t="s">
        <v>31</v>
      </c>
    </row>
    <row r="23" spans="1:73" x14ac:dyDescent="0.15">
      <c r="BP23" s="658" t="str">
        <f>$BK$2</f>
        <v>経費科目</v>
      </c>
      <c r="BQ23" s="651"/>
      <c r="BT23" s="649">
        <v>23</v>
      </c>
      <c r="BU23" s="649" t="s">
        <v>904</v>
      </c>
    </row>
    <row r="24" spans="1:73" x14ac:dyDescent="0.15">
      <c r="A24" s="1486" t="s">
        <v>643</v>
      </c>
      <c r="B24" s="1486"/>
      <c r="BP24" s="659" t="str">
        <f>AK1</f>
        <v>農業共済掛金 (ヲ)</v>
      </c>
      <c r="BQ24" s="651" t="str">
        <f>VLOOKUP(COLUMN(AL1),BT:BU,2,0)</f>
        <v>AL</v>
      </c>
      <c r="BR24" s="649" t="str">
        <f ca="1">BQ24&amp;COUNT(INDIRECT(BQ24&amp;":"&amp;BQ24))+3+IF(INDIRECT(BQ24&amp;"3")="",1,0)</f>
        <v>AL4</v>
      </c>
      <c r="BT24" s="649">
        <v>24</v>
      </c>
      <c r="BU24" s="649" t="s">
        <v>32</v>
      </c>
    </row>
    <row r="25" spans="1:73" x14ac:dyDescent="0.15">
      <c r="A25" s="1485" t="s">
        <v>646</v>
      </c>
      <c r="B25" s="1485"/>
      <c r="BP25" s="658" t="str">
        <f>$BK$2</f>
        <v>経費科目</v>
      </c>
      <c r="BQ25" s="651"/>
      <c r="BT25" s="649">
        <v>25</v>
      </c>
      <c r="BU25" s="649" t="s">
        <v>905</v>
      </c>
    </row>
    <row r="26" spans="1:73" x14ac:dyDescent="0.15">
      <c r="A26" s="1485" t="s">
        <v>644</v>
      </c>
      <c r="B26" s="1485"/>
      <c r="BP26" s="659" t="str">
        <f>AN1</f>
        <v>荷造運賃手数料 (ワ)</v>
      </c>
      <c r="BQ26" s="651" t="str">
        <f>VLOOKUP(COLUMN(AO1),BT:BU,2,0)</f>
        <v>AO</v>
      </c>
      <c r="BR26" s="649" t="str">
        <f ca="1">BQ26&amp;COUNT(INDIRECT(BQ26&amp;":"&amp;BQ26))+3+IF(INDIRECT(BQ26&amp;"3")="",1,0)</f>
        <v>AO4</v>
      </c>
      <c r="BT26" s="649">
        <v>26</v>
      </c>
      <c r="BU26" s="649" t="s">
        <v>33</v>
      </c>
    </row>
    <row r="27" spans="1:73" x14ac:dyDescent="0.15">
      <c r="A27" s="1485" t="s">
        <v>645</v>
      </c>
      <c r="B27" s="1485"/>
      <c r="BP27" s="658" t="str">
        <f>$BK$2</f>
        <v>経費科目</v>
      </c>
      <c r="BQ27" s="651"/>
      <c r="BT27" s="649">
        <v>27</v>
      </c>
      <c r="BU27" s="649" t="s">
        <v>906</v>
      </c>
    </row>
    <row r="28" spans="1:73" x14ac:dyDescent="0.15">
      <c r="A28" s="1485" t="s">
        <v>647</v>
      </c>
      <c r="B28" s="1485"/>
      <c r="BP28" s="659" t="str">
        <f>AQ1</f>
        <v>土地改良費 (カ)</v>
      </c>
      <c r="BQ28" s="651" t="str">
        <f>VLOOKUP(COLUMN(AR1),BT:BU,2,0)</f>
        <v>AR</v>
      </c>
      <c r="BR28" s="649" t="str">
        <f ca="1">BQ28&amp;COUNT(INDIRECT(BQ28&amp;":"&amp;BQ28))+3+IF(INDIRECT(BQ28&amp;"3")="",1,0)</f>
        <v>AR4</v>
      </c>
      <c r="BT28" s="649">
        <v>28</v>
      </c>
      <c r="BU28" s="649" t="s">
        <v>34</v>
      </c>
    </row>
    <row r="29" spans="1:73" x14ac:dyDescent="0.15">
      <c r="A29" s="1485" t="s">
        <v>648</v>
      </c>
      <c r="B29" s="1485"/>
      <c r="BP29" s="658" t="str">
        <f>$BK$2</f>
        <v>経費科目</v>
      </c>
      <c r="BQ29" s="651"/>
      <c r="BT29" s="649">
        <v>29</v>
      </c>
      <c r="BU29" s="649" t="s">
        <v>907</v>
      </c>
    </row>
    <row r="30" spans="1:73" x14ac:dyDescent="0.15">
      <c r="A30" s="1485" t="s">
        <v>650</v>
      </c>
      <c r="B30" s="1485"/>
      <c r="BP30" s="659" t="str">
        <f>AT1</f>
        <v>作業委託料 (ヨ)</v>
      </c>
      <c r="BQ30" s="651" t="str">
        <f>VLOOKUP(COLUMN(AU1),BT:BU,2,0)</f>
        <v>AU</v>
      </c>
      <c r="BR30" s="649" t="str">
        <f ca="1">BQ30&amp;COUNT(INDIRECT(BQ30&amp;":"&amp;BQ30))+3+IF(INDIRECT(BQ30&amp;"3")="",1,0)</f>
        <v>AU4</v>
      </c>
      <c r="BT30" s="649">
        <v>30</v>
      </c>
      <c r="BU30" s="649" t="s">
        <v>35</v>
      </c>
    </row>
    <row r="31" spans="1:73" x14ac:dyDescent="0.15">
      <c r="A31" s="1487" t="s">
        <v>649</v>
      </c>
      <c r="B31" s="1485"/>
      <c r="BP31" s="658" t="str">
        <f>$BK$2</f>
        <v>経費科目</v>
      </c>
      <c r="BQ31" s="651"/>
      <c r="BT31" s="649">
        <v>31</v>
      </c>
      <c r="BU31" s="649" t="s">
        <v>36</v>
      </c>
    </row>
    <row r="32" spans="1:73" x14ac:dyDescent="0.15">
      <c r="A32" s="1485" t="s">
        <v>652</v>
      </c>
      <c r="B32" s="1485"/>
      <c r="BP32" s="659" t="str">
        <f>AW1</f>
        <v>　　　　　　　 (タ)</v>
      </c>
      <c r="BQ32" s="651" t="str">
        <f>VLOOKUP(COLUMN(AX1),BT:BU,2,0)</f>
        <v>AX</v>
      </c>
      <c r="BR32" s="649" t="str">
        <f ca="1">BQ32&amp;COUNT(INDIRECT(BQ32&amp;":"&amp;BQ32))+3+IF(INDIRECT(BQ32&amp;"3")="",1,0)</f>
        <v>AX4</v>
      </c>
      <c r="BT32" s="649">
        <v>32</v>
      </c>
      <c r="BU32" s="649" t="s">
        <v>37</v>
      </c>
    </row>
    <row r="33" spans="1:73" x14ac:dyDescent="0.15">
      <c r="A33" s="1485" t="s">
        <v>651</v>
      </c>
      <c r="B33" s="1485"/>
      <c r="BP33" s="658" t="str">
        <f>$BK$2</f>
        <v>経費科目</v>
      </c>
      <c r="BQ33" s="651"/>
      <c r="BT33" s="649">
        <v>33</v>
      </c>
      <c r="BU33" s="649" t="s">
        <v>38</v>
      </c>
    </row>
    <row r="34" spans="1:73" x14ac:dyDescent="0.15">
      <c r="A34" s="1485" t="s">
        <v>653</v>
      </c>
      <c r="B34" s="1485"/>
      <c r="BP34" s="659" t="str">
        <f>AZ1</f>
        <v>　　　　　　　 (レ)</v>
      </c>
      <c r="BQ34" s="651" t="str">
        <f>VLOOKUP(COLUMN(BA1),BT:BU,2,0)</f>
        <v>BA</v>
      </c>
      <c r="BR34" s="649" t="str">
        <f ca="1">BQ34&amp;COUNT(INDIRECT(BQ34&amp;":"&amp;BQ34))+3+IF(INDIRECT(BQ34&amp;"3")="",1,0)</f>
        <v>BA4</v>
      </c>
      <c r="BT34" s="649">
        <v>34</v>
      </c>
      <c r="BU34" s="649" t="s">
        <v>39</v>
      </c>
    </row>
    <row r="35" spans="1:73" x14ac:dyDescent="0.15">
      <c r="A35" s="1485" t="s">
        <v>654</v>
      </c>
      <c r="B35" s="1485"/>
      <c r="BP35" s="658" t="str">
        <f>$BK$2</f>
        <v>経費科目</v>
      </c>
      <c r="BQ35" s="651"/>
      <c r="BT35" s="649">
        <v>35</v>
      </c>
      <c r="BU35" s="649" t="s">
        <v>40</v>
      </c>
    </row>
    <row r="36" spans="1:73" x14ac:dyDescent="0.15">
      <c r="A36" s="1485" t="s">
        <v>655</v>
      </c>
      <c r="B36" s="1485"/>
      <c r="BP36" s="659" t="str">
        <f>BC1</f>
        <v>　　　　　　　 (ソ)</v>
      </c>
      <c r="BQ36" s="651" t="str">
        <f>VLOOKUP(COLUMN(BD1),BT:BU,2,0)</f>
        <v>BD</v>
      </c>
      <c r="BR36" s="649" t="str">
        <f ca="1">BQ36&amp;COUNT(INDIRECT(BQ36&amp;":"&amp;BQ36))+3+IF(INDIRECT(BQ36&amp;"3")="",1,0)</f>
        <v>BD4</v>
      </c>
      <c r="BT36" s="649">
        <v>36</v>
      </c>
      <c r="BU36" s="649" t="s">
        <v>41</v>
      </c>
    </row>
    <row r="37" spans="1:73" x14ac:dyDescent="0.15">
      <c r="A37" s="1485" t="s">
        <v>656</v>
      </c>
      <c r="B37" s="1485"/>
      <c r="BP37" s="658" t="str">
        <f>$BK$2</f>
        <v>経費科目</v>
      </c>
      <c r="BQ37" s="651"/>
      <c r="BT37" s="649">
        <v>37</v>
      </c>
      <c r="BU37" s="649" t="s">
        <v>42</v>
      </c>
    </row>
    <row r="38" spans="1:73" x14ac:dyDescent="0.15">
      <c r="A38" s="1485" t="s">
        <v>657</v>
      </c>
      <c r="B38" s="1485"/>
      <c r="BP38" s="659" t="str">
        <f>BF1</f>
        <v xml:space="preserve"> 雑       費 (ツ)</v>
      </c>
      <c r="BQ38" s="651" t="str">
        <f>VLOOKUP(COLUMN(BG1),BT:BU,2,0)</f>
        <v>BG</v>
      </c>
      <c r="BR38" s="649" t="str">
        <f ca="1">BQ38&amp;COUNT(INDIRECT(BQ38&amp;":"&amp;BQ38))+3+IF(INDIRECT(BQ38&amp;"3")="",1,0)</f>
        <v>BG4</v>
      </c>
      <c r="BT38" s="649">
        <v>38</v>
      </c>
      <c r="BU38" s="649" t="s">
        <v>43</v>
      </c>
    </row>
    <row r="39" spans="1:73" x14ac:dyDescent="0.15">
      <c r="A39" s="649"/>
      <c r="BP39" s="651" t="s">
        <v>908</v>
      </c>
      <c r="BQ39" s="651" t="str">
        <f>VLOOKUP(COLUMN(BK1),BT:BU,2,0)</f>
        <v>BK</v>
      </c>
      <c r="BR39" s="649" t="str">
        <f ca="1">BQ39&amp;COUNTA(INDIRECT(BQ39&amp;":"&amp;BQ39))+1</f>
        <v>BK3</v>
      </c>
      <c r="BT39" s="649">
        <v>39</v>
      </c>
      <c r="BU39" s="649" t="s">
        <v>44</v>
      </c>
    </row>
    <row r="40" spans="1:73" x14ac:dyDescent="0.15">
      <c r="A40" s="1486" t="s">
        <v>676</v>
      </c>
      <c r="B40" s="1486"/>
      <c r="BQ40" s="7"/>
      <c r="BT40" s="649">
        <v>40</v>
      </c>
      <c r="BU40" s="649" t="s">
        <v>45</v>
      </c>
    </row>
    <row r="41" spans="1:73" x14ac:dyDescent="0.15">
      <c r="A41" s="1485" t="s">
        <v>677</v>
      </c>
      <c r="B41" s="1485"/>
      <c r="BT41" s="649">
        <v>41</v>
      </c>
      <c r="BU41" s="649" t="s">
        <v>46</v>
      </c>
    </row>
    <row r="42" spans="1:73" x14ac:dyDescent="0.15">
      <c r="A42" s="1485" t="s">
        <v>678</v>
      </c>
      <c r="B42" s="1485"/>
      <c r="BT42" s="649">
        <v>42</v>
      </c>
      <c r="BU42" s="649" t="s">
        <v>47</v>
      </c>
    </row>
    <row r="43" spans="1:73" x14ac:dyDescent="0.15">
      <c r="A43" s="1485" t="s">
        <v>679</v>
      </c>
      <c r="B43" s="1485"/>
      <c r="BT43" s="649">
        <v>43</v>
      </c>
      <c r="BU43" s="649" t="s">
        <v>48</v>
      </c>
    </row>
    <row r="44" spans="1:73" x14ac:dyDescent="0.15">
      <c r="A44" s="1485" t="s">
        <v>680</v>
      </c>
      <c r="B44" s="1485"/>
      <c r="BT44" s="649">
        <v>44</v>
      </c>
      <c r="BU44" s="649" t="s">
        <v>49</v>
      </c>
    </row>
    <row r="45" spans="1:73" x14ac:dyDescent="0.15">
      <c r="A45" s="1485" t="s">
        <v>681</v>
      </c>
      <c r="B45" s="1485"/>
      <c r="BT45" s="649">
        <v>45</v>
      </c>
      <c r="BU45" s="649" t="s">
        <v>50</v>
      </c>
    </row>
    <row r="46" spans="1:73" x14ac:dyDescent="0.15">
      <c r="A46" s="1485" t="s">
        <v>682</v>
      </c>
      <c r="B46" s="1485"/>
      <c r="BT46" s="649">
        <v>46</v>
      </c>
      <c r="BU46" s="649" t="s">
        <v>51</v>
      </c>
    </row>
    <row r="47" spans="1:73" x14ac:dyDescent="0.15">
      <c r="A47" s="1485" t="s">
        <v>683</v>
      </c>
      <c r="B47" s="1485"/>
      <c r="BT47" s="649">
        <v>47</v>
      </c>
      <c r="BU47" s="649" t="s">
        <v>52</v>
      </c>
    </row>
    <row r="48" spans="1:73" x14ac:dyDescent="0.15">
      <c r="A48" s="1485" t="s">
        <v>891</v>
      </c>
      <c r="B48" s="1485"/>
      <c r="BT48" s="649">
        <v>48</v>
      </c>
      <c r="BU48" s="649" t="s">
        <v>53</v>
      </c>
    </row>
    <row r="49" spans="1:73" x14ac:dyDescent="0.15">
      <c r="A49" s="1485" t="s">
        <v>892</v>
      </c>
      <c r="B49" s="1485"/>
      <c r="BT49" s="649">
        <v>49</v>
      </c>
      <c r="BU49" s="649" t="s">
        <v>54</v>
      </c>
    </row>
    <row r="50" spans="1:73" x14ac:dyDescent="0.15">
      <c r="A50" s="1485" t="s">
        <v>893</v>
      </c>
      <c r="B50" s="1485"/>
      <c r="BT50" s="649">
        <v>50</v>
      </c>
      <c r="BU50" s="649" t="s">
        <v>55</v>
      </c>
    </row>
    <row r="51" spans="1:73" x14ac:dyDescent="0.15">
      <c r="A51" s="649"/>
      <c r="BT51" s="649">
        <v>51</v>
      </c>
      <c r="BU51" s="649" t="s">
        <v>56</v>
      </c>
    </row>
    <row r="52" spans="1:73" x14ac:dyDescent="0.15">
      <c r="A52" s="649"/>
      <c r="BT52" s="649">
        <v>52</v>
      </c>
      <c r="BU52" s="649" t="s">
        <v>57</v>
      </c>
    </row>
    <row r="53" spans="1:73" x14ac:dyDescent="0.15">
      <c r="A53" s="649"/>
      <c r="BT53" s="649">
        <v>53</v>
      </c>
      <c r="BU53" s="649" t="s">
        <v>58</v>
      </c>
    </row>
    <row r="54" spans="1:73" x14ac:dyDescent="0.15">
      <c r="A54" s="649"/>
      <c r="BT54" s="649">
        <v>54</v>
      </c>
      <c r="BU54" s="649" t="s">
        <v>59</v>
      </c>
    </row>
    <row r="55" spans="1:73" x14ac:dyDescent="0.15">
      <c r="BT55" s="649">
        <v>55</v>
      </c>
      <c r="BU55" s="649" t="s">
        <v>60</v>
      </c>
    </row>
    <row r="56" spans="1:73" x14ac:dyDescent="0.15">
      <c r="BT56" s="649">
        <v>56</v>
      </c>
      <c r="BU56" s="649" t="s">
        <v>61</v>
      </c>
    </row>
    <row r="57" spans="1:73" x14ac:dyDescent="0.15">
      <c r="BT57" s="649">
        <v>57</v>
      </c>
      <c r="BU57" s="649" t="s">
        <v>62</v>
      </c>
    </row>
    <row r="58" spans="1:73" x14ac:dyDescent="0.15">
      <c r="BT58" s="649">
        <v>58</v>
      </c>
      <c r="BU58" s="649" t="s">
        <v>63</v>
      </c>
    </row>
    <row r="59" spans="1:73" x14ac:dyDescent="0.15">
      <c r="BT59" s="649">
        <v>59</v>
      </c>
      <c r="BU59" s="649" t="s">
        <v>64</v>
      </c>
    </row>
    <row r="60" spans="1:73" x14ac:dyDescent="0.15">
      <c r="BT60" s="649">
        <v>60</v>
      </c>
      <c r="BU60" s="649" t="s">
        <v>65</v>
      </c>
    </row>
    <row r="61" spans="1:73" x14ac:dyDescent="0.15">
      <c r="BT61" s="649">
        <v>61</v>
      </c>
      <c r="BU61" s="649" t="s">
        <v>66</v>
      </c>
    </row>
    <row r="62" spans="1:73" x14ac:dyDescent="0.15">
      <c r="BT62" s="649">
        <v>62</v>
      </c>
      <c r="BU62" s="649" t="s">
        <v>67</v>
      </c>
    </row>
    <row r="63" spans="1:73" x14ac:dyDescent="0.15">
      <c r="BT63" s="649">
        <v>63</v>
      </c>
      <c r="BU63" s="649" t="s">
        <v>68</v>
      </c>
    </row>
    <row r="64" spans="1:73" x14ac:dyDescent="0.15">
      <c r="BT64" s="649">
        <v>64</v>
      </c>
      <c r="BU64" s="649" t="s">
        <v>69</v>
      </c>
    </row>
    <row r="65" spans="72:73" x14ac:dyDescent="0.15">
      <c r="BT65" s="649">
        <v>65</v>
      </c>
      <c r="BU65" s="649" t="s">
        <v>70</v>
      </c>
    </row>
    <row r="66" spans="72:73" x14ac:dyDescent="0.15">
      <c r="BT66" s="649">
        <v>66</v>
      </c>
      <c r="BU66" s="649" t="s">
        <v>71</v>
      </c>
    </row>
    <row r="67" spans="72:73" x14ac:dyDescent="0.15">
      <c r="BT67" s="649">
        <v>67</v>
      </c>
      <c r="BU67" s="649" t="s">
        <v>72</v>
      </c>
    </row>
    <row r="68" spans="72:73" x14ac:dyDescent="0.15">
      <c r="BT68" s="649">
        <v>68</v>
      </c>
      <c r="BU68" s="649" t="s">
        <v>73</v>
      </c>
    </row>
    <row r="69" spans="72:73" x14ac:dyDescent="0.15">
      <c r="BT69" s="649">
        <v>69</v>
      </c>
      <c r="BU69" s="649" t="s">
        <v>74</v>
      </c>
    </row>
    <row r="70" spans="72:73" x14ac:dyDescent="0.15">
      <c r="BT70" s="649">
        <v>70</v>
      </c>
      <c r="BU70" s="649" t="s">
        <v>75</v>
      </c>
    </row>
    <row r="71" spans="72:73" x14ac:dyDescent="0.15">
      <c r="BT71" s="649">
        <v>71</v>
      </c>
      <c r="BU71" s="649" t="s">
        <v>76</v>
      </c>
    </row>
    <row r="72" spans="72:73" x14ac:dyDescent="0.15">
      <c r="BT72" s="649">
        <v>72</v>
      </c>
      <c r="BU72" s="649" t="s">
        <v>77</v>
      </c>
    </row>
    <row r="73" spans="72:73" x14ac:dyDescent="0.15">
      <c r="BT73" s="649">
        <v>73</v>
      </c>
      <c r="BU73" s="649" t="s">
        <v>78</v>
      </c>
    </row>
    <row r="74" spans="72:73" x14ac:dyDescent="0.15">
      <c r="BT74" s="649">
        <v>74</v>
      </c>
      <c r="BU74" s="649" t="s">
        <v>79</v>
      </c>
    </row>
    <row r="75" spans="72:73" x14ac:dyDescent="0.15">
      <c r="BT75" s="649">
        <v>75</v>
      </c>
      <c r="BU75" s="649" t="s">
        <v>80</v>
      </c>
    </row>
    <row r="76" spans="72:73" x14ac:dyDescent="0.15">
      <c r="BT76" s="649">
        <v>76</v>
      </c>
      <c r="BU76" s="649" t="s">
        <v>81</v>
      </c>
    </row>
    <row r="77" spans="72:73" x14ac:dyDescent="0.15">
      <c r="BT77" s="649">
        <v>77</v>
      </c>
      <c r="BU77" s="649" t="s">
        <v>82</v>
      </c>
    </row>
    <row r="78" spans="72:73" x14ac:dyDescent="0.15">
      <c r="BT78" s="649">
        <v>78</v>
      </c>
      <c r="BU78" s="649" t="s">
        <v>83</v>
      </c>
    </row>
  </sheetData>
  <sheetProtection sheet="1" objects="1" scenarios="1"/>
  <mergeCells count="47">
    <mergeCell ref="BC1:BE1"/>
    <mergeCell ref="D1:F1"/>
    <mergeCell ref="G1:I1"/>
    <mergeCell ref="BK1:BN1"/>
    <mergeCell ref="J1:L1"/>
    <mergeCell ref="M1:O1"/>
    <mergeCell ref="P1:R1"/>
    <mergeCell ref="S1:U1"/>
    <mergeCell ref="V1:X1"/>
    <mergeCell ref="Y1:AA1"/>
    <mergeCell ref="AB1:AD1"/>
    <mergeCell ref="BF1:BH1"/>
    <mergeCell ref="AQ1:AS1"/>
    <mergeCell ref="AT1:AV1"/>
    <mergeCell ref="AW1:AY1"/>
    <mergeCell ref="AZ1:BB1"/>
    <mergeCell ref="AE1:AG1"/>
    <mergeCell ref="AH1:AJ1"/>
    <mergeCell ref="AK1:AM1"/>
    <mergeCell ref="A1:B1"/>
    <mergeCell ref="AN1:AP1"/>
    <mergeCell ref="A48:B48"/>
    <mergeCell ref="A49:B49"/>
    <mergeCell ref="A50:B50"/>
    <mergeCell ref="A24:B24"/>
    <mergeCell ref="A25:B25"/>
    <mergeCell ref="A26:B26"/>
    <mergeCell ref="A27:B27"/>
    <mergeCell ref="A28:B28"/>
    <mergeCell ref="A29:B29"/>
    <mergeCell ref="A38:B38"/>
    <mergeCell ref="A32:B32"/>
    <mergeCell ref="A33:B33"/>
    <mergeCell ref="A34:B34"/>
    <mergeCell ref="A35:B35"/>
    <mergeCell ref="A30:B30"/>
    <mergeCell ref="A31:B31"/>
    <mergeCell ref="A36:B36"/>
    <mergeCell ref="A37:B37"/>
    <mergeCell ref="A44:B44"/>
    <mergeCell ref="A45:B45"/>
    <mergeCell ref="A46:B46"/>
    <mergeCell ref="A47:B47"/>
    <mergeCell ref="A40:B40"/>
    <mergeCell ref="A41:B41"/>
    <mergeCell ref="A42:B42"/>
    <mergeCell ref="A43:B43"/>
  </mergeCells>
  <phoneticPr fontId="3"/>
  <conditionalFormatting sqref="D3:BH65536 BK3:BN65536">
    <cfRule type="expression" dxfId="1" priority="1" stopIfTrue="1">
      <formula>ROW(D2)-INT(ROW(D2)/2)*2=1</formula>
    </cfRule>
  </conditionalFormatting>
  <conditionalFormatting sqref="BP1:BP38">
    <cfRule type="expression" dxfId="0" priority="2" stopIfTrue="1">
      <formula>ROW(BM3)-INT(ROW(BM3)/2)*2=1</formula>
    </cfRule>
  </conditionalFormatting>
  <dataValidations count="3">
    <dataValidation imeMode="off" allowBlank="1" sqref="BL3:BM65536 BF3:BG65536 BC3:BD65536 AZ3:BA65536 AW3:AX65536 AT3:AU65536 AQ3:AR65536 AN3:AO65536 AK3:AL65536 AH3:AI65536 AE3:AF65536 AB3:AC65536 Y3:Z65536 V3:W65536 S3:T65536 P3:Q65536 M3:N65536 J3:K65536 D3:E65536 G3:H65536"/>
    <dataValidation type="list" allowBlank="1" showErrorMessage="1" error="リストから選択してください。" sqref="BK3:BK65536">
      <formula1>$A$3:$A$21</formula1>
    </dataValidation>
    <dataValidation imeMode="hiragana" allowBlank="1" sqref="BN1:BN1048576 F1:F1048576 I1:I1048576 L1:L1048576 O1:O1048576 R1:R1048576 U1:U1048576 X1:X1048576 AA1:AA1048576 AD1:AD1048576 AG1:AG1048576 AJ1:AJ1048576 AM1:AM1048576 AP1:AP1048576 AS1:AS1048576 AV1:AV1048576 AY1:AY1048576 BB1:BB1048576 BE1:BE1048576 BH1:BH1048576"/>
  </dataValidations>
  <pageMargins left="0.39370078740157483" right="0.39370078740157483" top="0.39370078740157483" bottom="0.39370078740157483" header="0.11811023622047245" footer="0.11811023622047245"/>
  <pageSetup paperSize="9" scale="61" fitToWidth="2" fitToHeight="0" orientation="landscape" r:id="rId1"/>
  <headerFooter alignWithMargins="0">
    <oddHeader>&amp;L&amp;A</oddHeader>
    <oddFooter>&amp;C- &amp;P -</oddFooter>
  </headerFooter>
  <colBreaks count="1" manualBreakCount="1">
    <brk id="30" max="1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内訳書(表)</vt:lpstr>
      <vt:lpstr>内訳書(裏)</vt:lpstr>
      <vt:lpstr>減価償却費</vt:lpstr>
      <vt:lpstr>減価償却計算シート</vt:lpstr>
      <vt:lpstr>JAシステムA表</vt:lpstr>
      <vt:lpstr>JAシステムB表</vt:lpstr>
      <vt:lpstr>JAシステムC表</vt:lpstr>
      <vt:lpstr>集計あん分表</vt:lpstr>
      <vt:lpstr>経費追加シート</vt:lpstr>
      <vt:lpstr>耐用年数表</vt:lpstr>
      <vt:lpstr>JAシステムA表!Print_Area</vt:lpstr>
      <vt:lpstr>JAシステムB表!Print_Area</vt:lpstr>
      <vt:lpstr>JAシステムC表!Print_Area</vt:lpstr>
      <vt:lpstr>経費追加シート!Print_Area</vt:lpstr>
      <vt:lpstr>減価償却計算シート!Print_Area</vt:lpstr>
      <vt:lpstr>減価償却費!Print_Area</vt:lpstr>
      <vt:lpstr>集計あん分表!Print_Area</vt:lpstr>
      <vt:lpstr>耐用年数表!Print_Area</vt:lpstr>
      <vt:lpstr>'内訳書(表)'!Print_Area</vt:lpstr>
      <vt:lpstr>'内訳書(裏)'!Print_Area</vt:lpstr>
      <vt:lpstr>経費追加シート!Print_Titles</vt:lpstr>
      <vt:lpstr>経費入力セル</vt:lpstr>
      <vt:lpstr>資産種類</vt:lpstr>
      <vt:lpstr>資産名称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収支内訳書（農業所得用）</dc:title>
  <dc:subject>JA申告支援システム活用版</dc:subject>
  <dc:creator>魚沼市財務課税務室</dc:creator>
  <cp:lastModifiedBy>G036200045</cp:lastModifiedBy>
  <cp:lastPrinted>2017-01-23T07:54:30Z</cp:lastPrinted>
  <dcterms:created xsi:type="dcterms:W3CDTF">2006-10-17T04:13:35Z</dcterms:created>
  <dcterms:modified xsi:type="dcterms:W3CDTF">2023-02-15T01:22:31Z</dcterms:modified>
</cp:coreProperties>
</file>